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bcastr\Desktop\"/>
    </mc:Choice>
  </mc:AlternateContent>
  <bookViews>
    <workbookView xWindow="0" yWindow="0" windowWidth="20490" windowHeight="7460" tabRatio="601"/>
  </bookViews>
  <sheets>
    <sheet name="FOTO RESUMO" sheetId="2" r:id="rId1"/>
    <sheet name="CIERRES RODOVIARIOS" sheetId="6" r:id="rId2"/>
    <sheet name="Plan4" sheetId="20" state="hidden" r:id="rId3"/>
    <sheet name="Plan1" sheetId="12" state="hidden" r:id="rId4"/>
    <sheet name="CIERRE RODO - POSTERIORES" sheetId="15" r:id="rId5"/>
    <sheet name="MARITIMO" sheetId="10" r:id="rId6"/>
    <sheet name="Plan3" sheetId="16" state="hidden" r:id="rId7"/>
    <sheet name="base sif" sheetId="11" state="hidden" r:id="rId8"/>
    <sheet name="modelo whats final" sheetId="19" state="hidden" r:id="rId9"/>
    <sheet name="FOTO POR CAMION" sheetId="9" r:id="rId10"/>
    <sheet name="FOTO MAR" sheetId="14" r:id="rId11"/>
    <sheet name="modelo whats" sheetId="17" state="hidden" r:id="rId12"/>
    <sheet name="Base 3" sheetId="18" state="hidden" r:id="rId13"/>
    <sheet name="Plan2" sheetId="13" state="hidden" r:id="rId14"/>
  </sheets>
  <definedNames>
    <definedName name="_xlnm._FilterDatabase" localSheetId="12" hidden="1">'Base 3'!$A$1:$L$447</definedName>
    <definedName name="_xlnm._FilterDatabase" localSheetId="4" hidden="1">'CIERRE RODO - POSTERIORES'!$A$2:$AG$2</definedName>
    <definedName name="_xlnm._FilterDatabase" localSheetId="1" hidden="1">'CIERRES RODOVIARIOS'!$A$2:$AM$479</definedName>
    <definedName name="_xlnm._FilterDatabase" localSheetId="5" hidden="1">MARITIMO!$A$2:$AN$88</definedName>
    <definedName name="_xlnm._FilterDatabase" localSheetId="3" hidden="1">Plan1!$A$1:$E$1252</definedName>
    <definedName name="_xlnm._FilterDatabase" localSheetId="6" hidden="1">Plan3!$A$1:$C$147</definedName>
  </definedNames>
  <calcPr calcId="152511"/>
  <pivotCaches>
    <pivotCache cacheId="0" r:id="rId15"/>
    <pivotCache cacheId="28" r:id="rId16"/>
    <pivotCache cacheId="29" r:id="rId17"/>
    <pivotCache cacheId="27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4" i="2"/>
  <c r="E6" i="2"/>
  <c r="AN88" i="10"/>
  <c r="AK88" i="10"/>
  <c r="AJ88" i="10"/>
  <c r="I88" i="10"/>
  <c r="J88" i="10" s="1"/>
  <c r="I87" i="10"/>
  <c r="J87" i="10" s="1"/>
  <c r="I86" i="10"/>
  <c r="J86" i="10" s="1"/>
  <c r="I85" i="10"/>
  <c r="J85" i="10" s="1"/>
  <c r="I84" i="10"/>
  <c r="J84" i="10" s="1"/>
  <c r="I83" i="10"/>
  <c r="J83" i="10" s="1"/>
  <c r="I82" i="10"/>
  <c r="J82" i="10" s="1"/>
  <c r="I81" i="10"/>
  <c r="J81" i="10" s="1"/>
  <c r="I80" i="10"/>
  <c r="J80" i="10" s="1"/>
  <c r="I79" i="10"/>
  <c r="J79" i="10" s="1"/>
  <c r="I69" i="10"/>
  <c r="J69" i="10" s="1"/>
  <c r="AI88" i="10"/>
  <c r="AI87" i="10"/>
  <c r="AI86" i="10"/>
  <c r="AI85" i="10"/>
  <c r="AI84" i="10"/>
  <c r="AI83" i="10"/>
  <c r="AI82" i="10"/>
  <c r="AI81" i="10"/>
  <c r="AI80" i="10"/>
  <c r="AI79" i="10"/>
  <c r="AI69" i="10"/>
  <c r="I78" i="10"/>
  <c r="J78" i="10" s="1"/>
  <c r="I77" i="10"/>
  <c r="J77" i="10" s="1"/>
  <c r="I76" i="10"/>
  <c r="J76" i="10" s="1"/>
  <c r="I75" i="10"/>
  <c r="J75" i="10" s="1"/>
  <c r="I74" i="10"/>
  <c r="J74" i="10" s="1"/>
  <c r="I73" i="10"/>
  <c r="J73" i="10" s="1"/>
  <c r="I72" i="10"/>
  <c r="J72" i="10" s="1"/>
  <c r="I71" i="10"/>
  <c r="J71" i="10" s="1"/>
  <c r="I70" i="10"/>
  <c r="J70" i="10" s="1"/>
  <c r="I68" i="10"/>
  <c r="J68" i="10" s="1"/>
  <c r="I67" i="10"/>
  <c r="J67" i="10" s="1"/>
  <c r="I66" i="10"/>
  <c r="J66" i="10" s="1"/>
  <c r="I65" i="10"/>
  <c r="J65" i="10" s="1"/>
  <c r="I64" i="10"/>
  <c r="J64" i="10" s="1"/>
  <c r="I63" i="10"/>
  <c r="J63" i="10" s="1"/>
  <c r="I62" i="10"/>
  <c r="J62" i="10" s="1"/>
  <c r="I61" i="10"/>
  <c r="J61" i="10" s="1"/>
  <c r="I60" i="10"/>
  <c r="J60" i="10" s="1"/>
  <c r="I59" i="10"/>
  <c r="J59" i="10" s="1"/>
  <c r="I58" i="10"/>
  <c r="J58" i="10" s="1"/>
  <c r="I57" i="10"/>
  <c r="J57" i="10" s="1"/>
  <c r="I56" i="10"/>
  <c r="J56" i="10" s="1"/>
  <c r="I55" i="10"/>
  <c r="J55" i="10" s="1"/>
  <c r="I54" i="10"/>
  <c r="J54" i="10" s="1"/>
  <c r="I53" i="10"/>
  <c r="J53" i="10" s="1"/>
  <c r="I52" i="10"/>
  <c r="J52" i="10" s="1"/>
  <c r="I51" i="10"/>
  <c r="J51" i="10" s="1"/>
  <c r="I50" i="10"/>
  <c r="J50" i="10" s="1"/>
  <c r="I49" i="10"/>
  <c r="J49" i="10" s="1"/>
  <c r="I48" i="10"/>
  <c r="J48" i="10" s="1"/>
  <c r="I47" i="10"/>
  <c r="J47" i="10" s="1"/>
  <c r="I46" i="10"/>
  <c r="J46" i="10" s="1"/>
  <c r="I45" i="10"/>
  <c r="J45" i="10" s="1"/>
  <c r="I44" i="10"/>
  <c r="J44" i="10" s="1"/>
  <c r="I43" i="10"/>
  <c r="J43" i="10" s="1"/>
  <c r="I42" i="10"/>
  <c r="J42" i="10" s="1"/>
  <c r="I41" i="10"/>
  <c r="J41" i="10" s="1"/>
  <c r="I28" i="10"/>
  <c r="J28" i="10" s="1"/>
  <c r="I27" i="10"/>
  <c r="J27" i="10" s="1"/>
  <c r="I26" i="10"/>
  <c r="J26" i="10" s="1"/>
  <c r="I25" i="10"/>
  <c r="J25" i="10" s="1"/>
  <c r="I24" i="10"/>
  <c r="J24" i="10" s="1"/>
  <c r="I23" i="10"/>
  <c r="J23" i="10" s="1"/>
  <c r="I22" i="10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I4" i="10"/>
  <c r="J4" i="10" s="1"/>
  <c r="I3" i="10"/>
  <c r="J3" i="10" s="1"/>
  <c r="AI78" i="10"/>
  <c r="AI77" i="10"/>
  <c r="AI76" i="10"/>
  <c r="AI75" i="10"/>
  <c r="AI74" i="10"/>
  <c r="AI73" i="10"/>
  <c r="AI72" i="10"/>
  <c r="AI71" i="10"/>
  <c r="AI70" i="10"/>
  <c r="AI68" i="10"/>
  <c r="AI67" i="10"/>
  <c r="AI66" i="10"/>
  <c r="AI65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1" i="10"/>
  <c r="AI10" i="10"/>
  <c r="AI9" i="10"/>
  <c r="AI8" i="10"/>
  <c r="AI7" i="10"/>
  <c r="AI6" i="10"/>
  <c r="AI5" i="10"/>
  <c r="AI4" i="10"/>
  <c r="AG212" i="6"/>
  <c r="AK190" i="6"/>
  <c r="AK191" i="6"/>
  <c r="AK189" i="6"/>
  <c r="K412" i="6"/>
  <c r="L412" i="6" s="1"/>
  <c r="K411" i="6"/>
  <c r="L411" i="6" s="1"/>
  <c r="K410" i="6"/>
  <c r="L410" i="6" s="1"/>
  <c r="K409" i="6"/>
  <c r="L409" i="6" s="1"/>
  <c r="K408" i="6"/>
  <c r="L408" i="6" s="1"/>
  <c r="K407" i="6"/>
  <c r="L407" i="6" s="1"/>
  <c r="K406" i="6"/>
  <c r="L406" i="6" s="1"/>
  <c r="K405" i="6"/>
  <c r="L405" i="6" s="1"/>
  <c r="K401" i="6"/>
  <c r="L401" i="6" s="1"/>
  <c r="K386" i="6"/>
  <c r="L386" i="6" s="1"/>
  <c r="K385" i="6"/>
  <c r="L385" i="6" s="1"/>
  <c r="K384" i="6"/>
  <c r="L384" i="6" s="1"/>
  <c r="K383" i="6"/>
  <c r="L383" i="6" s="1"/>
  <c r="K382" i="6"/>
  <c r="L382" i="6" s="1"/>
  <c r="K381" i="6"/>
  <c r="L381" i="6" s="1"/>
  <c r="K380" i="6"/>
  <c r="L380" i="6" s="1"/>
  <c r="K379" i="6"/>
  <c r="L379" i="6" s="1"/>
  <c r="K378" i="6"/>
  <c r="L378" i="6" s="1"/>
  <c r="K343" i="6"/>
  <c r="L343" i="6" s="1"/>
  <c r="K342" i="6"/>
  <c r="L342" i="6" s="1"/>
  <c r="K341" i="6"/>
  <c r="L341" i="6" s="1"/>
  <c r="K230" i="6"/>
  <c r="L230" i="6" s="1"/>
  <c r="K229" i="6"/>
  <c r="L229" i="6" s="1"/>
  <c r="K228" i="6"/>
  <c r="L228" i="6" s="1"/>
  <c r="K227" i="6"/>
  <c r="L227" i="6" s="1"/>
  <c r="K226" i="6"/>
  <c r="L226" i="6" s="1"/>
  <c r="K225" i="6"/>
  <c r="L225" i="6" s="1"/>
  <c r="K224" i="6"/>
  <c r="L224" i="6" s="1"/>
  <c r="K213" i="6"/>
  <c r="L213" i="6" s="1"/>
  <c r="K212" i="6"/>
  <c r="L212" i="6" s="1"/>
  <c r="K210" i="6"/>
  <c r="L210" i="6" s="1"/>
  <c r="K209" i="6"/>
  <c r="L209" i="6" s="1"/>
  <c r="K208" i="6"/>
  <c r="L208" i="6" s="1"/>
  <c r="K204" i="6"/>
  <c r="L204" i="6" s="1"/>
  <c r="K203" i="6"/>
  <c r="L203" i="6" s="1"/>
  <c r="K202" i="6"/>
  <c r="L202" i="6" s="1"/>
  <c r="K197" i="6"/>
  <c r="L197" i="6" s="1"/>
  <c r="K191" i="6"/>
  <c r="L191" i="6" s="1"/>
  <c r="K190" i="6"/>
  <c r="L190" i="6" s="1"/>
  <c r="K189" i="6"/>
  <c r="L189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4" i="6"/>
  <c r="L174" i="6" s="1"/>
  <c r="K151" i="6"/>
  <c r="L151" i="6" s="1"/>
  <c r="K143" i="6"/>
  <c r="L143" i="6" s="1"/>
  <c r="K142" i="6"/>
  <c r="L142" i="6" s="1"/>
  <c r="K141" i="6"/>
  <c r="L141" i="6" s="1"/>
  <c r="K140" i="6"/>
  <c r="L140" i="6" s="1"/>
  <c r="K139" i="6"/>
  <c r="L139" i="6" s="1"/>
  <c r="K138" i="6"/>
  <c r="L138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73" i="6"/>
  <c r="L73" i="6" s="1"/>
  <c r="K72" i="6"/>
  <c r="L72" i="6" s="1"/>
  <c r="K46" i="6"/>
  <c r="L46" i="6" s="1"/>
  <c r="K45" i="6"/>
  <c r="L45" i="6" s="1"/>
  <c r="K44" i="6"/>
  <c r="L44" i="6" s="1"/>
  <c r="K43" i="6"/>
  <c r="L43" i="6" s="1"/>
  <c r="K20" i="6"/>
  <c r="L20" i="6" s="1"/>
  <c r="K12" i="6"/>
  <c r="L12" i="6" s="1"/>
  <c r="K11" i="6"/>
  <c r="L11" i="6" s="1"/>
  <c r="K10" i="6"/>
  <c r="L10" i="6" s="1"/>
  <c r="K9" i="6"/>
  <c r="L9" i="6" s="1"/>
  <c r="K7" i="6"/>
  <c r="L7" i="6" s="1"/>
  <c r="K6" i="6"/>
  <c r="L6" i="6" s="1"/>
  <c r="K5" i="6"/>
  <c r="L5" i="6" s="1"/>
  <c r="K4" i="6"/>
  <c r="L4" i="6" s="1"/>
  <c r="K3" i="6"/>
  <c r="L3" i="6" s="1"/>
  <c r="AG412" i="6"/>
  <c r="AG411" i="6"/>
  <c r="AG410" i="6"/>
  <c r="AG409" i="6"/>
  <c r="AG408" i="6"/>
  <c r="AG407" i="6"/>
  <c r="AG406" i="6"/>
  <c r="AG405" i="6"/>
  <c r="AG401" i="6"/>
  <c r="AG386" i="6"/>
  <c r="AG385" i="6"/>
  <c r="AG384" i="6"/>
  <c r="AG383" i="6"/>
  <c r="AG382" i="6"/>
  <c r="AG381" i="6"/>
  <c r="AG380" i="6"/>
  <c r="AG379" i="6"/>
  <c r="AG378" i="6"/>
  <c r="AG343" i="6"/>
  <c r="AG342" i="6"/>
  <c r="AG341" i="6"/>
  <c r="AG230" i="6"/>
  <c r="AG229" i="6"/>
  <c r="AG228" i="6"/>
  <c r="AG227" i="6"/>
  <c r="AG226" i="6"/>
  <c r="AG225" i="6"/>
  <c r="AG224" i="6"/>
  <c r="AG213" i="6"/>
  <c r="AG210" i="6"/>
  <c r="AG209" i="6"/>
  <c r="AG208" i="6"/>
  <c r="AG204" i="6"/>
  <c r="AG203" i="6"/>
  <c r="AG202" i="6"/>
  <c r="AG197" i="6"/>
  <c r="AG191" i="6"/>
  <c r="AG190" i="6"/>
  <c r="AG189" i="6"/>
  <c r="AG185" i="6"/>
  <c r="AG184" i="6"/>
  <c r="AG183" i="6"/>
  <c r="AG182" i="6"/>
  <c r="AG181" i="6"/>
  <c r="AG180" i="6"/>
  <c r="AG174" i="6"/>
  <c r="AG151" i="6"/>
  <c r="AG143" i="6"/>
  <c r="AG142" i="6"/>
  <c r="AG141" i="6"/>
  <c r="AG140" i="6"/>
  <c r="AG139" i="6"/>
  <c r="AG138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73" i="6"/>
  <c r="AG72" i="6"/>
  <c r="AG46" i="6"/>
  <c r="AG45" i="6"/>
  <c r="AG44" i="6"/>
  <c r="AG43" i="6"/>
  <c r="AG20" i="6"/>
  <c r="AG12" i="6"/>
  <c r="AG11" i="6"/>
  <c r="AG10" i="6"/>
  <c r="AG9" i="6"/>
  <c r="AG7" i="6"/>
  <c r="AG6" i="6"/>
  <c r="AG5" i="6"/>
  <c r="AG4" i="6"/>
  <c r="AG3" i="6"/>
  <c r="K404" i="6"/>
  <c r="L404" i="6" s="1"/>
  <c r="K403" i="6"/>
  <c r="L403" i="6" s="1"/>
  <c r="K402" i="6"/>
  <c r="L402" i="6" s="1"/>
  <c r="K400" i="6"/>
  <c r="L400" i="6" s="1"/>
  <c r="K377" i="6"/>
  <c r="L377" i="6" s="1"/>
  <c r="K376" i="6"/>
  <c r="L376" i="6" s="1"/>
  <c r="K375" i="6"/>
  <c r="L375" i="6" s="1"/>
  <c r="K374" i="6"/>
  <c r="L374" i="6" s="1"/>
  <c r="K373" i="6"/>
  <c r="L373" i="6" s="1"/>
  <c r="K372" i="6"/>
  <c r="L372" i="6" s="1"/>
  <c r="K371" i="6"/>
  <c r="L371" i="6" s="1"/>
  <c r="K349" i="6"/>
  <c r="L349" i="6" s="1"/>
  <c r="K348" i="6"/>
  <c r="L348" i="6" s="1"/>
  <c r="K344" i="6"/>
  <c r="L344" i="6" s="1"/>
  <c r="K340" i="6"/>
  <c r="L340" i="6" s="1"/>
  <c r="K223" i="6"/>
  <c r="L223" i="6" s="1"/>
  <c r="K222" i="6"/>
  <c r="L222" i="6" s="1"/>
  <c r="K221" i="6"/>
  <c r="L221" i="6" s="1"/>
  <c r="K220" i="6"/>
  <c r="L220" i="6" s="1"/>
  <c r="K219" i="6"/>
  <c r="L219" i="6" s="1"/>
  <c r="K211" i="6"/>
  <c r="L211" i="6" s="1"/>
  <c r="K196" i="6"/>
  <c r="L196" i="6" s="1"/>
  <c r="K194" i="6"/>
  <c r="L194" i="6" s="1"/>
  <c r="K193" i="6"/>
  <c r="L193" i="6" s="1"/>
  <c r="K192" i="6"/>
  <c r="L192" i="6" s="1"/>
  <c r="K187" i="6"/>
  <c r="L187" i="6" s="1"/>
  <c r="K186" i="6"/>
  <c r="L186" i="6" s="1"/>
  <c r="K179" i="6"/>
  <c r="L179" i="6" s="1"/>
  <c r="K178" i="6"/>
  <c r="L178" i="6" s="1"/>
  <c r="K177" i="6"/>
  <c r="L177" i="6" s="1"/>
  <c r="K173" i="6"/>
  <c r="L173" i="6" s="1"/>
  <c r="K172" i="6"/>
  <c r="L172" i="6" s="1"/>
  <c r="K150" i="6"/>
  <c r="L150" i="6" s="1"/>
  <c r="K149" i="6"/>
  <c r="L149" i="6" s="1"/>
  <c r="K148" i="6"/>
  <c r="L148" i="6" s="1"/>
  <c r="K137" i="6"/>
  <c r="L137" i="6" s="1"/>
  <c r="K136" i="6"/>
  <c r="L136" i="6" s="1"/>
  <c r="K135" i="6"/>
  <c r="L135" i="6" s="1"/>
  <c r="K134" i="6"/>
  <c r="L134" i="6" s="1"/>
  <c r="K133" i="6"/>
  <c r="L133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23" i="6"/>
  <c r="L23" i="6" s="1"/>
  <c r="K22" i="6"/>
  <c r="L22" i="6" s="1"/>
  <c r="K21" i="6"/>
  <c r="L21" i="6" s="1"/>
  <c r="AG404" i="6"/>
  <c r="AG403" i="6"/>
  <c r="AG402" i="6"/>
  <c r="AG400" i="6"/>
  <c r="AG377" i="6"/>
  <c r="AG376" i="6"/>
  <c r="AG375" i="6"/>
  <c r="AG374" i="6"/>
  <c r="AG373" i="6"/>
  <c r="AG372" i="6"/>
  <c r="AG371" i="6"/>
  <c r="AG349" i="6"/>
  <c r="AG348" i="6"/>
  <c r="AG344" i="6"/>
  <c r="AG340" i="6"/>
  <c r="AG223" i="6"/>
  <c r="AG222" i="6"/>
  <c r="AG221" i="6"/>
  <c r="AG220" i="6"/>
  <c r="AG219" i="6"/>
  <c r="AG211" i="6"/>
  <c r="AG196" i="6"/>
  <c r="AG194" i="6"/>
  <c r="AG193" i="6"/>
  <c r="AG192" i="6"/>
  <c r="AG187" i="6"/>
  <c r="AG186" i="6"/>
  <c r="AG179" i="6"/>
  <c r="AG178" i="6"/>
  <c r="AG177" i="6"/>
  <c r="AG173" i="6"/>
  <c r="AG172" i="6"/>
  <c r="AG150" i="6"/>
  <c r="AG149" i="6"/>
  <c r="AG148" i="6"/>
  <c r="AG137" i="6"/>
  <c r="AG136" i="6"/>
  <c r="AG135" i="6"/>
  <c r="AG134" i="6"/>
  <c r="AG133" i="6"/>
  <c r="AG81" i="6"/>
  <c r="AG80" i="6"/>
  <c r="AG79" i="6"/>
  <c r="AG78" i="6"/>
  <c r="AG77" i="6"/>
  <c r="AG76" i="6"/>
  <c r="AG75" i="6"/>
  <c r="AG74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40" i="6"/>
  <c r="AG39" i="6"/>
  <c r="AG38" i="6"/>
  <c r="AG37" i="6"/>
  <c r="AG36" i="6"/>
  <c r="AG35" i="6"/>
  <c r="AG23" i="6"/>
  <c r="AG22" i="6"/>
  <c r="AG21" i="6"/>
  <c r="AH3" i="6"/>
  <c r="AI3" i="6"/>
  <c r="AJ3" i="6"/>
  <c r="AK3" i="6"/>
  <c r="AL3" i="6"/>
  <c r="AM3" i="6"/>
  <c r="AH4" i="6"/>
  <c r="AI4" i="6"/>
  <c r="AJ4" i="6"/>
  <c r="AK4" i="6"/>
  <c r="AL4" i="6"/>
  <c r="AM4" i="6"/>
  <c r="AH5" i="6"/>
  <c r="AI5" i="6"/>
  <c r="AJ5" i="6"/>
  <c r="AK5" i="6"/>
  <c r="AL5" i="6"/>
  <c r="AM5" i="6"/>
  <c r="AH6" i="6"/>
  <c r="AI6" i="6"/>
  <c r="AJ6" i="6"/>
  <c r="AK6" i="6"/>
  <c r="AL6" i="6"/>
  <c r="AM6" i="6"/>
  <c r="AH7" i="6"/>
  <c r="AI7" i="6"/>
  <c r="AJ7" i="6"/>
  <c r="AK7" i="6"/>
  <c r="AL7" i="6"/>
  <c r="AM7" i="6"/>
  <c r="AH9" i="6"/>
  <c r="AI9" i="6"/>
  <c r="AJ9" i="6"/>
  <c r="AK9" i="6"/>
  <c r="AL9" i="6"/>
  <c r="AM9" i="6"/>
  <c r="AH10" i="6"/>
  <c r="AI10" i="6"/>
  <c r="AJ10" i="6"/>
  <c r="AK10" i="6"/>
  <c r="AL10" i="6"/>
  <c r="AM10" i="6"/>
  <c r="AH11" i="6"/>
  <c r="AI11" i="6"/>
  <c r="AJ11" i="6"/>
  <c r="AK11" i="6"/>
  <c r="AL11" i="6"/>
  <c r="AM11" i="6"/>
  <c r="AH12" i="6"/>
  <c r="AI12" i="6"/>
  <c r="AJ12" i="6"/>
  <c r="AK12" i="6"/>
  <c r="AL12" i="6"/>
  <c r="AM12" i="6"/>
  <c r="AH13" i="6"/>
  <c r="AI13" i="6"/>
  <c r="AK13" i="6"/>
  <c r="AL13" i="6"/>
  <c r="AM13" i="6"/>
  <c r="AH14" i="6"/>
  <c r="AI14" i="6"/>
  <c r="AK14" i="6"/>
  <c r="AL14" i="6"/>
  <c r="AM14" i="6"/>
  <c r="AH15" i="6"/>
  <c r="AI15" i="6"/>
  <c r="AK15" i="6"/>
  <c r="AL15" i="6"/>
  <c r="AM15" i="6"/>
  <c r="AH16" i="6"/>
  <c r="AI16" i="6"/>
  <c r="AK16" i="6"/>
  <c r="AL16" i="6"/>
  <c r="AM16" i="6"/>
  <c r="AH17" i="6"/>
  <c r="AI17" i="6"/>
  <c r="AK17" i="6"/>
  <c r="AL17" i="6"/>
  <c r="AM17" i="6"/>
  <c r="AH18" i="6"/>
  <c r="AI18" i="6"/>
  <c r="AK18" i="6"/>
  <c r="AL18" i="6"/>
  <c r="AM18" i="6"/>
  <c r="AH19" i="6"/>
  <c r="AI19" i="6"/>
  <c r="AK19" i="6"/>
  <c r="AL19" i="6"/>
  <c r="AM19" i="6"/>
  <c r="AH20" i="6"/>
  <c r="AI20" i="6"/>
  <c r="AM20" i="6"/>
  <c r="AH21" i="6"/>
  <c r="AI21" i="6"/>
  <c r="AJ21" i="6"/>
  <c r="AK21" i="6"/>
  <c r="AL21" i="6"/>
  <c r="AM21" i="6"/>
  <c r="AH22" i="6"/>
  <c r="AI22" i="6"/>
  <c r="AJ22" i="6"/>
  <c r="AK22" i="6"/>
  <c r="AL22" i="6"/>
  <c r="AM22" i="6"/>
  <c r="AH23" i="6"/>
  <c r="AI23" i="6"/>
  <c r="AJ23" i="6"/>
  <c r="AK23" i="6"/>
  <c r="AL23" i="6"/>
  <c r="AM23" i="6"/>
  <c r="AH24" i="6"/>
  <c r="AI24" i="6"/>
  <c r="AK24" i="6"/>
  <c r="AL24" i="6"/>
  <c r="AM24" i="6"/>
  <c r="AH25" i="6"/>
  <c r="AI25" i="6"/>
  <c r="AK25" i="6"/>
  <c r="AL25" i="6"/>
  <c r="AM25" i="6"/>
  <c r="AH26" i="6"/>
  <c r="AI26" i="6"/>
  <c r="AK26" i="6"/>
  <c r="AL26" i="6"/>
  <c r="AM26" i="6"/>
  <c r="AH27" i="6"/>
  <c r="AI27" i="6"/>
  <c r="AK27" i="6"/>
  <c r="AL27" i="6"/>
  <c r="AM27" i="6"/>
  <c r="AH28" i="6"/>
  <c r="AI28" i="6"/>
  <c r="AK28" i="6"/>
  <c r="AL28" i="6"/>
  <c r="AM28" i="6"/>
  <c r="AH29" i="6"/>
  <c r="AI29" i="6"/>
  <c r="AK29" i="6"/>
  <c r="AL29" i="6"/>
  <c r="AM29" i="6"/>
  <c r="AH30" i="6"/>
  <c r="AI30" i="6"/>
  <c r="AK30" i="6"/>
  <c r="AL30" i="6"/>
  <c r="AM30" i="6"/>
  <c r="AH31" i="6"/>
  <c r="AI31" i="6"/>
  <c r="AK31" i="6"/>
  <c r="AL31" i="6"/>
  <c r="AM31" i="6"/>
  <c r="AH32" i="6"/>
  <c r="AI32" i="6"/>
  <c r="AK32" i="6"/>
  <c r="AL32" i="6"/>
  <c r="AM32" i="6"/>
  <c r="AH33" i="6"/>
  <c r="AI33" i="6"/>
  <c r="AK33" i="6"/>
  <c r="AL33" i="6"/>
  <c r="AM33" i="6"/>
  <c r="AH34" i="6"/>
  <c r="AI34" i="6"/>
  <c r="AJ34" i="6"/>
  <c r="AK34" i="6"/>
  <c r="AL34" i="6"/>
  <c r="AM34" i="6"/>
  <c r="AH35" i="6"/>
  <c r="AI35" i="6"/>
  <c r="AJ35" i="6"/>
  <c r="AK35" i="6"/>
  <c r="AL35" i="6"/>
  <c r="AM35" i="6"/>
  <c r="AH36" i="6"/>
  <c r="AI36" i="6"/>
  <c r="AJ36" i="6"/>
  <c r="AK36" i="6"/>
  <c r="AL36" i="6"/>
  <c r="AM36" i="6"/>
  <c r="AH37" i="6"/>
  <c r="AI37" i="6"/>
  <c r="AJ37" i="6"/>
  <c r="AK37" i="6"/>
  <c r="AL37" i="6"/>
  <c r="AM37" i="6"/>
  <c r="AH38" i="6"/>
  <c r="AI38" i="6"/>
  <c r="AJ38" i="6"/>
  <c r="AK38" i="6"/>
  <c r="AL38" i="6"/>
  <c r="AM38" i="6"/>
  <c r="AH39" i="6"/>
  <c r="AI39" i="6"/>
  <c r="AJ39" i="6"/>
  <c r="AK39" i="6"/>
  <c r="AL39" i="6"/>
  <c r="AM39" i="6"/>
  <c r="AH40" i="6"/>
  <c r="AI40" i="6"/>
  <c r="AJ40" i="6"/>
  <c r="AK40" i="6"/>
  <c r="AL40" i="6"/>
  <c r="AM40" i="6"/>
  <c r="AH41" i="6"/>
  <c r="AI41" i="6"/>
  <c r="AK41" i="6"/>
  <c r="AL41" i="6"/>
  <c r="AM41" i="6"/>
  <c r="AH42" i="6"/>
  <c r="AI42" i="6"/>
  <c r="AK42" i="6"/>
  <c r="AL42" i="6"/>
  <c r="AM42" i="6"/>
  <c r="AH43" i="6"/>
  <c r="AI43" i="6"/>
  <c r="AJ43" i="6"/>
  <c r="AK43" i="6"/>
  <c r="AL43" i="6"/>
  <c r="AM43" i="6"/>
  <c r="AH44" i="6"/>
  <c r="AI44" i="6"/>
  <c r="AJ44" i="6"/>
  <c r="AK44" i="6"/>
  <c r="AL44" i="6"/>
  <c r="AM44" i="6"/>
  <c r="AH45" i="6"/>
  <c r="AI45" i="6"/>
  <c r="AJ45" i="6"/>
  <c r="AK45" i="6"/>
  <c r="AL45" i="6"/>
  <c r="AM45" i="6"/>
  <c r="AH46" i="6"/>
  <c r="AI46" i="6"/>
  <c r="AJ46" i="6"/>
  <c r="AK46" i="6"/>
  <c r="AL46" i="6"/>
  <c r="AM46" i="6"/>
  <c r="AH47" i="6"/>
  <c r="AI47" i="6"/>
  <c r="AJ47" i="6"/>
  <c r="AK47" i="6"/>
  <c r="AL47" i="6"/>
  <c r="AM47" i="6"/>
  <c r="AH48" i="6"/>
  <c r="AI48" i="6"/>
  <c r="AJ48" i="6"/>
  <c r="AK48" i="6"/>
  <c r="AL48" i="6"/>
  <c r="AM48" i="6"/>
  <c r="AH49" i="6"/>
  <c r="AI49" i="6"/>
  <c r="AJ49" i="6"/>
  <c r="AK49" i="6"/>
  <c r="AL49" i="6"/>
  <c r="AM49" i="6"/>
  <c r="AH50" i="6"/>
  <c r="AI50" i="6"/>
  <c r="AJ50" i="6"/>
  <c r="AK50" i="6"/>
  <c r="AL50" i="6"/>
  <c r="AM50" i="6"/>
  <c r="AH51" i="6"/>
  <c r="AI51" i="6"/>
  <c r="AK51" i="6"/>
  <c r="AL51" i="6"/>
  <c r="AM51" i="6"/>
  <c r="AH52" i="6"/>
  <c r="AI52" i="6"/>
  <c r="AK52" i="6"/>
  <c r="AL52" i="6"/>
  <c r="AM52" i="6"/>
  <c r="AH53" i="6"/>
  <c r="AI53" i="6"/>
  <c r="AK53" i="6"/>
  <c r="AL53" i="6"/>
  <c r="AM53" i="6"/>
  <c r="AH54" i="6"/>
  <c r="AI54" i="6"/>
  <c r="AJ54" i="6"/>
  <c r="AK54" i="6"/>
  <c r="AL54" i="6"/>
  <c r="AM54" i="6"/>
  <c r="AH55" i="6"/>
  <c r="AI55" i="6"/>
  <c r="AJ55" i="6"/>
  <c r="AK55" i="6"/>
  <c r="AL55" i="6"/>
  <c r="AM55" i="6"/>
  <c r="AH56" i="6"/>
  <c r="AI56" i="6"/>
  <c r="AJ56" i="6"/>
  <c r="AK56" i="6"/>
  <c r="AL56" i="6"/>
  <c r="AM56" i="6"/>
  <c r="AH57" i="6"/>
  <c r="AI57" i="6"/>
  <c r="AJ57" i="6"/>
  <c r="AK57" i="6"/>
  <c r="AL57" i="6"/>
  <c r="AM57" i="6"/>
  <c r="AH58" i="6"/>
  <c r="AI58" i="6"/>
  <c r="AJ58" i="6"/>
  <c r="AK58" i="6"/>
  <c r="AL58" i="6"/>
  <c r="AM58" i="6"/>
  <c r="AH59" i="6"/>
  <c r="AI59" i="6"/>
  <c r="AJ59" i="6"/>
  <c r="AK59" i="6"/>
  <c r="AL59" i="6"/>
  <c r="AM59" i="6"/>
  <c r="AH60" i="6"/>
  <c r="AI60" i="6"/>
  <c r="AJ60" i="6"/>
  <c r="AK60" i="6"/>
  <c r="AL60" i="6"/>
  <c r="AM60" i="6"/>
  <c r="AH61" i="6"/>
  <c r="AI61" i="6"/>
  <c r="AJ61" i="6"/>
  <c r="AK61" i="6"/>
  <c r="AL61" i="6"/>
  <c r="AM61" i="6"/>
  <c r="AH62" i="6"/>
  <c r="AI62" i="6"/>
  <c r="AJ62" i="6"/>
  <c r="AK62" i="6"/>
  <c r="AL62" i="6"/>
  <c r="AM62" i="6"/>
  <c r="AH63" i="6"/>
  <c r="AI63" i="6"/>
  <c r="AJ63" i="6"/>
  <c r="AK63" i="6"/>
  <c r="AL63" i="6"/>
  <c r="AM63" i="6"/>
  <c r="AH64" i="6"/>
  <c r="AI64" i="6"/>
  <c r="AJ64" i="6"/>
  <c r="AK64" i="6"/>
  <c r="AL64" i="6"/>
  <c r="AM64" i="6"/>
  <c r="AH65" i="6"/>
  <c r="AI65" i="6"/>
  <c r="AJ65" i="6"/>
  <c r="AK65" i="6"/>
  <c r="AL65" i="6"/>
  <c r="AM65" i="6"/>
  <c r="AH66" i="6"/>
  <c r="AI66" i="6"/>
  <c r="AJ66" i="6"/>
  <c r="AK66" i="6"/>
  <c r="AL66" i="6"/>
  <c r="AM66" i="6"/>
  <c r="AH67" i="6"/>
  <c r="AI67" i="6"/>
  <c r="AJ67" i="6"/>
  <c r="AK67" i="6"/>
  <c r="AL67" i="6"/>
  <c r="AM67" i="6"/>
  <c r="AH68" i="6"/>
  <c r="AI68" i="6"/>
  <c r="AJ68" i="6"/>
  <c r="AK68" i="6"/>
  <c r="AL68" i="6"/>
  <c r="AM68" i="6"/>
  <c r="AH69" i="6"/>
  <c r="AI69" i="6"/>
  <c r="AJ69" i="6"/>
  <c r="AK69" i="6"/>
  <c r="AL69" i="6"/>
  <c r="AM69" i="6"/>
  <c r="AH70" i="6"/>
  <c r="AI70" i="6"/>
  <c r="AJ70" i="6"/>
  <c r="AK70" i="6"/>
  <c r="AL70" i="6"/>
  <c r="AM70" i="6"/>
  <c r="AH71" i="6"/>
  <c r="AI71" i="6"/>
  <c r="AJ71" i="6"/>
  <c r="AK71" i="6"/>
  <c r="AL71" i="6"/>
  <c r="AM71" i="6"/>
  <c r="AH72" i="6"/>
  <c r="AI72" i="6"/>
  <c r="AJ72" i="6"/>
  <c r="AK72" i="6"/>
  <c r="AL72" i="6"/>
  <c r="AM72" i="6"/>
  <c r="AH73" i="6"/>
  <c r="AI73" i="6"/>
  <c r="AJ73" i="6"/>
  <c r="AK73" i="6"/>
  <c r="AL73" i="6"/>
  <c r="AM73" i="6"/>
  <c r="AH74" i="6"/>
  <c r="AI74" i="6"/>
  <c r="AJ74" i="6"/>
  <c r="AK74" i="6"/>
  <c r="AL74" i="6"/>
  <c r="AM74" i="6"/>
  <c r="AH75" i="6"/>
  <c r="AI75" i="6"/>
  <c r="AJ75" i="6"/>
  <c r="AK75" i="6"/>
  <c r="AL75" i="6"/>
  <c r="AM75" i="6"/>
  <c r="AH76" i="6"/>
  <c r="AI76" i="6"/>
  <c r="AJ76" i="6"/>
  <c r="AK76" i="6"/>
  <c r="AL76" i="6"/>
  <c r="AM76" i="6"/>
  <c r="AH77" i="6"/>
  <c r="AI77" i="6"/>
  <c r="AJ77" i="6"/>
  <c r="AK77" i="6"/>
  <c r="AL77" i="6"/>
  <c r="AM77" i="6"/>
  <c r="AH78" i="6"/>
  <c r="AI78" i="6"/>
  <c r="AJ78" i="6"/>
  <c r="AK78" i="6"/>
  <c r="AL78" i="6"/>
  <c r="AM78" i="6"/>
  <c r="AH79" i="6"/>
  <c r="AI79" i="6"/>
  <c r="AJ79" i="6"/>
  <c r="AK79" i="6"/>
  <c r="AL79" i="6"/>
  <c r="AM79" i="6"/>
  <c r="AH80" i="6"/>
  <c r="AI80" i="6"/>
  <c r="AJ80" i="6"/>
  <c r="AK80" i="6"/>
  <c r="AL80" i="6"/>
  <c r="AM80" i="6"/>
  <c r="AH81" i="6"/>
  <c r="AI81" i="6"/>
  <c r="AJ81" i="6"/>
  <c r="AK81" i="6"/>
  <c r="AL81" i="6"/>
  <c r="AM81" i="6"/>
  <c r="AH82" i="6"/>
  <c r="AI82" i="6"/>
  <c r="AJ82" i="6"/>
  <c r="AK82" i="6"/>
  <c r="AL82" i="6"/>
  <c r="AM82" i="6"/>
  <c r="AH83" i="6"/>
  <c r="AI83" i="6"/>
  <c r="AJ83" i="6"/>
  <c r="AK83" i="6"/>
  <c r="AL83" i="6"/>
  <c r="AM83" i="6"/>
  <c r="AH84" i="6"/>
  <c r="AI84" i="6"/>
  <c r="AJ84" i="6"/>
  <c r="AK84" i="6"/>
  <c r="AL84" i="6"/>
  <c r="AM84" i="6"/>
  <c r="AH85" i="6"/>
  <c r="AI85" i="6"/>
  <c r="AJ85" i="6"/>
  <c r="AK85" i="6"/>
  <c r="AL85" i="6"/>
  <c r="AM85" i="6"/>
  <c r="AH86" i="6"/>
  <c r="AI86" i="6"/>
  <c r="AJ86" i="6"/>
  <c r="AK86" i="6"/>
  <c r="AL86" i="6"/>
  <c r="AM86" i="6"/>
  <c r="AH87" i="6"/>
  <c r="AI87" i="6"/>
  <c r="AJ87" i="6"/>
  <c r="AK87" i="6"/>
  <c r="AL87" i="6"/>
  <c r="AM87" i="6"/>
  <c r="AH88" i="6"/>
  <c r="AI88" i="6"/>
  <c r="AJ88" i="6"/>
  <c r="AK88" i="6"/>
  <c r="AL88" i="6"/>
  <c r="AM88" i="6"/>
  <c r="AH89" i="6"/>
  <c r="AI89" i="6"/>
  <c r="AJ89" i="6"/>
  <c r="AK89" i="6"/>
  <c r="AL89" i="6"/>
  <c r="AM89" i="6"/>
  <c r="AH90" i="6"/>
  <c r="AI90" i="6"/>
  <c r="AJ90" i="6"/>
  <c r="AK90" i="6"/>
  <c r="AL90" i="6"/>
  <c r="AM90" i="6"/>
  <c r="AH91" i="6"/>
  <c r="AI91" i="6"/>
  <c r="AJ91" i="6"/>
  <c r="AK91" i="6"/>
  <c r="AL91" i="6"/>
  <c r="AM91" i="6"/>
  <c r="AH92" i="6"/>
  <c r="AI92" i="6"/>
  <c r="AJ92" i="6"/>
  <c r="AK92" i="6"/>
  <c r="AL92" i="6"/>
  <c r="AM92" i="6"/>
  <c r="AH93" i="6"/>
  <c r="AI93" i="6"/>
  <c r="AJ93" i="6"/>
  <c r="AK93" i="6"/>
  <c r="AL93" i="6"/>
  <c r="AM93" i="6"/>
  <c r="AH94" i="6"/>
  <c r="AI94" i="6"/>
  <c r="AJ94" i="6"/>
  <c r="AK94" i="6"/>
  <c r="AL94" i="6"/>
  <c r="AM94" i="6"/>
  <c r="AH95" i="6"/>
  <c r="AI95" i="6"/>
  <c r="AJ95" i="6"/>
  <c r="AK95" i="6"/>
  <c r="AL95" i="6"/>
  <c r="AM95" i="6"/>
  <c r="AH96" i="6"/>
  <c r="AI96" i="6"/>
  <c r="AJ96" i="6"/>
  <c r="AK96" i="6"/>
  <c r="AL96" i="6"/>
  <c r="AM96" i="6"/>
  <c r="AH97" i="6"/>
  <c r="AI97" i="6"/>
  <c r="AJ97" i="6"/>
  <c r="AK97" i="6"/>
  <c r="AL97" i="6"/>
  <c r="AM97" i="6"/>
  <c r="AH98" i="6"/>
  <c r="AI98" i="6"/>
  <c r="AJ98" i="6"/>
  <c r="AK98" i="6"/>
  <c r="AL98" i="6"/>
  <c r="AM98" i="6"/>
  <c r="AH99" i="6"/>
  <c r="AI99" i="6"/>
  <c r="AJ99" i="6"/>
  <c r="AK99" i="6"/>
  <c r="AL99" i="6"/>
  <c r="AM99" i="6"/>
  <c r="AH100" i="6"/>
  <c r="AI100" i="6"/>
  <c r="AJ100" i="6"/>
  <c r="AK100" i="6"/>
  <c r="AL100" i="6"/>
  <c r="AM100" i="6"/>
  <c r="AH101" i="6"/>
  <c r="AI101" i="6"/>
  <c r="AJ101" i="6"/>
  <c r="AK101" i="6"/>
  <c r="AL101" i="6"/>
  <c r="AM101" i="6"/>
  <c r="AH102" i="6"/>
  <c r="AI102" i="6"/>
  <c r="AJ102" i="6"/>
  <c r="AK102" i="6"/>
  <c r="AL102" i="6"/>
  <c r="AM102" i="6"/>
  <c r="AH103" i="6"/>
  <c r="AI103" i="6"/>
  <c r="AJ103" i="6"/>
  <c r="AK103" i="6"/>
  <c r="AL103" i="6"/>
  <c r="AM103" i="6"/>
  <c r="AH104" i="6"/>
  <c r="AI104" i="6"/>
  <c r="AJ104" i="6"/>
  <c r="AK104" i="6"/>
  <c r="AL104" i="6"/>
  <c r="AM104" i="6"/>
  <c r="AH105" i="6"/>
  <c r="AI105" i="6"/>
  <c r="AJ105" i="6"/>
  <c r="AK105" i="6"/>
  <c r="AL105" i="6"/>
  <c r="AM105" i="6"/>
  <c r="AH106" i="6"/>
  <c r="AI106" i="6"/>
  <c r="AJ106" i="6"/>
  <c r="AK106" i="6"/>
  <c r="AL106" i="6"/>
  <c r="AM106" i="6"/>
  <c r="AH107" i="6"/>
  <c r="AI107" i="6"/>
  <c r="AJ107" i="6"/>
  <c r="AK107" i="6"/>
  <c r="AL107" i="6"/>
  <c r="AM107" i="6"/>
  <c r="AH108" i="6"/>
  <c r="AI108" i="6"/>
  <c r="AJ108" i="6"/>
  <c r="AK108" i="6"/>
  <c r="AL108" i="6"/>
  <c r="AM108" i="6"/>
  <c r="AH109" i="6"/>
  <c r="AI109" i="6"/>
  <c r="AJ109" i="6"/>
  <c r="AK109" i="6"/>
  <c r="AL109" i="6"/>
  <c r="AM109" i="6"/>
  <c r="AH110" i="6"/>
  <c r="AI110" i="6"/>
  <c r="AJ110" i="6"/>
  <c r="AK110" i="6"/>
  <c r="AL110" i="6"/>
  <c r="AM110" i="6"/>
  <c r="AH111" i="6"/>
  <c r="AI111" i="6"/>
  <c r="AJ111" i="6"/>
  <c r="AK111" i="6"/>
  <c r="AL111" i="6"/>
  <c r="AM111" i="6"/>
  <c r="AH112" i="6"/>
  <c r="AI112" i="6"/>
  <c r="AJ112" i="6"/>
  <c r="AK112" i="6"/>
  <c r="AL112" i="6"/>
  <c r="AM112" i="6"/>
  <c r="AH113" i="6"/>
  <c r="AI113" i="6"/>
  <c r="AJ113" i="6"/>
  <c r="AK113" i="6"/>
  <c r="AL113" i="6"/>
  <c r="AM113" i="6"/>
  <c r="AH114" i="6"/>
  <c r="AI114" i="6"/>
  <c r="AJ114" i="6"/>
  <c r="AK114" i="6"/>
  <c r="AL114" i="6"/>
  <c r="AM114" i="6"/>
  <c r="AH115" i="6"/>
  <c r="AI115" i="6"/>
  <c r="AJ115" i="6"/>
  <c r="AK115" i="6"/>
  <c r="AL115" i="6"/>
  <c r="AM115" i="6"/>
  <c r="AH116" i="6"/>
  <c r="AI116" i="6"/>
  <c r="AJ116" i="6"/>
  <c r="AK116" i="6"/>
  <c r="AL116" i="6"/>
  <c r="AM116" i="6"/>
  <c r="AH117" i="6"/>
  <c r="AI117" i="6"/>
  <c r="AJ117" i="6"/>
  <c r="AK117" i="6"/>
  <c r="AL117" i="6"/>
  <c r="AM117" i="6"/>
  <c r="AH118" i="6"/>
  <c r="AI118" i="6"/>
  <c r="AJ118" i="6"/>
  <c r="AK118" i="6"/>
  <c r="AL118" i="6"/>
  <c r="AM118" i="6"/>
  <c r="AH119" i="6"/>
  <c r="AI119" i="6"/>
  <c r="AJ119" i="6"/>
  <c r="AK119" i="6"/>
  <c r="AL119" i="6"/>
  <c r="AM119" i="6"/>
  <c r="AH120" i="6"/>
  <c r="AI120" i="6"/>
  <c r="AJ120" i="6"/>
  <c r="AK120" i="6"/>
  <c r="AL120" i="6"/>
  <c r="AM120" i="6"/>
  <c r="AH121" i="6"/>
  <c r="AI121" i="6"/>
  <c r="AJ121" i="6"/>
  <c r="AK121" i="6"/>
  <c r="AL121" i="6"/>
  <c r="AM121" i="6"/>
  <c r="AH122" i="6"/>
  <c r="AI122" i="6"/>
  <c r="AJ122" i="6"/>
  <c r="AK122" i="6"/>
  <c r="AL122" i="6"/>
  <c r="AM122" i="6"/>
  <c r="AH123" i="6"/>
  <c r="AI123" i="6"/>
  <c r="AJ123" i="6"/>
  <c r="AK123" i="6"/>
  <c r="AL123" i="6"/>
  <c r="AM123" i="6"/>
  <c r="AH124" i="6"/>
  <c r="AI124" i="6"/>
  <c r="AJ124" i="6"/>
  <c r="AK124" i="6"/>
  <c r="AL124" i="6"/>
  <c r="AM124" i="6"/>
  <c r="AH125" i="6"/>
  <c r="AI125" i="6"/>
  <c r="AJ125" i="6"/>
  <c r="AK125" i="6"/>
  <c r="AL125" i="6"/>
  <c r="AM125" i="6"/>
  <c r="AH126" i="6"/>
  <c r="AI126" i="6"/>
  <c r="AK126" i="6"/>
  <c r="AL126" i="6"/>
  <c r="AM126" i="6"/>
  <c r="AH127" i="6"/>
  <c r="AI127" i="6"/>
  <c r="AK127" i="6"/>
  <c r="AL127" i="6"/>
  <c r="AM127" i="6"/>
  <c r="AH128" i="6"/>
  <c r="AI128" i="6"/>
  <c r="AK128" i="6"/>
  <c r="AL128" i="6"/>
  <c r="AM128" i="6"/>
  <c r="AH129" i="6"/>
  <c r="AI129" i="6"/>
  <c r="AK129" i="6"/>
  <c r="AL129" i="6"/>
  <c r="AM129" i="6"/>
  <c r="AH130" i="6"/>
  <c r="AI130" i="6"/>
  <c r="AK130" i="6"/>
  <c r="AL130" i="6"/>
  <c r="AM130" i="6"/>
  <c r="AH131" i="6"/>
  <c r="AI131" i="6"/>
  <c r="AK131" i="6"/>
  <c r="AL131" i="6"/>
  <c r="AM131" i="6"/>
  <c r="AH132" i="6"/>
  <c r="AI132" i="6"/>
  <c r="AK132" i="6"/>
  <c r="AL132" i="6"/>
  <c r="AM132" i="6"/>
  <c r="AH133" i="6"/>
  <c r="AI133" i="6"/>
  <c r="AJ133" i="6"/>
  <c r="AK133" i="6"/>
  <c r="AL133" i="6"/>
  <c r="AM133" i="6"/>
  <c r="AH134" i="6"/>
  <c r="AI134" i="6"/>
  <c r="AJ134" i="6"/>
  <c r="AK134" i="6"/>
  <c r="AL134" i="6"/>
  <c r="AM134" i="6"/>
  <c r="AH135" i="6"/>
  <c r="AI135" i="6"/>
  <c r="AJ135" i="6"/>
  <c r="AK135" i="6"/>
  <c r="AL135" i="6"/>
  <c r="AM135" i="6"/>
  <c r="AH136" i="6"/>
  <c r="AI136" i="6"/>
  <c r="AJ136" i="6"/>
  <c r="AK136" i="6"/>
  <c r="AL136" i="6"/>
  <c r="AM136" i="6"/>
  <c r="AH137" i="6"/>
  <c r="AI137" i="6"/>
  <c r="AJ137" i="6"/>
  <c r="AK137" i="6"/>
  <c r="AL137" i="6"/>
  <c r="AM137" i="6"/>
  <c r="AH138" i="6"/>
  <c r="AI138" i="6"/>
  <c r="AJ138" i="6"/>
  <c r="AK138" i="6"/>
  <c r="AL138" i="6"/>
  <c r="AM138" i="6"/>
  <c r="AH139" i="6"/>
  <c r="AI139" i="6"/>
  <c r="AJ139" i="6"/>
  <c r="AK139" i="6"/>
  <c r="AL139" i="6"/>
  <c r="AM139" i="6"/>
  <c r="AH140" i="6"/>
  <c r="AI140" i="6"/>
  <c r="AJ140" i="6"/>
  <c r="AK140" i="6"/>
  <c r="AL140" i="6"/>
  <c r="AM140" i="6"/>
  <c r="AH141" i="6"/>
  <c r="AI141" i="6"/>
  <c r="AJ141" i="6"/>
  <c r="AK141" i="6"/>
  <c r="AL141" i="6"/>
  <c r="AM141" i="6"/>
  <c r="AH142" i="6"/>
  <c r="AI142" i="6"/>
  <c r="AJ142" i="6"/>
  <c r="AK142" i="6"/>
  <c r="AL142" i="6"/>
  <c r="AM142" i="6"/>
  <c r="AH143" i="6"/>
  <c r="AI143" i="6"/>
  <c r="AJ143" i="6"/>
  <c r="AK143" i="6"/>
  <c r="AL143" i="6"/>
  <c r="AM143" i="6"/>
  <c r="AH144" i="6"/>
  <c r="AI144" i="6"/>
  <c r="AK144" i="6"/>
  <c r="AL144" i="6"/>
  <c r="AM144" i="6"/>
  <c r="AH145" i="6"/>
  <c r="AI145" i="6"/>
  <c r="AK145" i="6"/>
  <c r="AL145" i="6"/>
  <c r="AM145" i="6"/>
  <c r="AH146" i="6"/>
  <c r="AI146" i="6"/>
  <c r="AK146" i="6"/>
  <c r="AL146" i="6"/>
  <c r="AM146" i="6"/>
  <c r="AH147" i="6"/>
  <c r="AI147" i="6"/>
  <c r="AK147" i="6"/>
  <c r="AL147" i="6"/>
  <c r="AM147" i="6"/>
  <c r="AH148" i="6"/>
  <c r="AI148" i="6"/>
  <c r="AJ148" i="6"/>
  <c r="AK148" i="6"/>
  <c r="AL148" i="6"/>
  <c r="AM148" i="6"/>
  <c r="AH149" i="6"/>
  <c r="AI149" i="6"/>
  <c r="AJ149" i="6"/>
  <c r="AK149" i="6"/>
  <c r="AL149" i="6"/>
  <c r="AM149" i="6"/>
  <c r="AH150" i="6"/>
  <c r="AI150" i="6"/>
  <c r="AJ150" i="6"/>
  <c r="AK150" i="6"/>
  <c r="AL150" i="6"/>
  <c r="AM150" i="6"/>
  <c r="AH151" i="6"/>
  <c r="AI151" i="6"/>
  <c r="AJ151" i="6"/>
  <c r="AK151" i="6"/>
  <c r="AL151" i="6"/>
  <c r="AM151" i="6"/>
  <c r="AH152" i="6"/>
  <c r="AI152" i="6"/>
  <c r="AK152" i="6"/>
  <c r="AL152" i="6"/>
  <c r="AM152" i="6"/>
  <c r="AH153" i="6"/>
  <c r="AI153" i="6"/>
  <c r="AK153" i="6"/>
  <c r="AL153" i="6"/>
  <c r="AM153" i="6"/>
  <c r="AH154" i="6"/>
  <c r="AI154" i="6"/>
  <c r="AK154" i="6"/>
  <c r="AL154" i="6"/>
  <c r="AM154" i="6"/>
  <c r="AH155" i="6"/>
  <c r="AI155" i="6"/>
  <c r="AK155" i="6"/>
  <c r="AL155" i="6"/>
  <c r="AM155" i="6"/>
  <c r="AH156" i="6"/>
  <c r="AI156" i="6"/>
  <c r="AK156" i="6"/>
  <c r="AL156" i="6"/>
  <c r="AM156" i="6"/>
  <c r="AH157" i="6"/>
  <c r="AI157" i="6"/>
  <c r="AK157" i="6"/>
  <c r="AL157" i="6"/>
  <c r="AM157" i="6"/>
  <c r="AH158" i="6"/>
  <c r="AI158" i="6"/>
  <c r="AK158" i="6"/>
  <c r="AL158" i="6"/>
  <c r="AM158" i="6"/>
  <c r="AH159" i="6"/>
  <c r="AI159" i="6"/>
  <c r="AK159" i="6"/>
  <c r="AL159" i="6"/>
  <c r="AM159" i="6"/>
  <c r="AH160" i="6"/>
  <c r="AI160" i="6"/>
  <c r="AK160" i="6"/>
  <c r="AL160" i="6"/>
  <c r="AM160" i="6"/>
  <c r="AH161" i="6"/>
  <c r="AI161" i="6"/>
  <c r="AK161" i="6"/>
  <c r="AL161" i="6"/>
  <c r="AM161" i="6"/>
  <c r="AH162" i="6"/>
  <c r="AI162" i="6"/>
  <c r="AK162" i="6"/>
  <c r="AL162" i="6"/>
  <c r="AM162" i="6"/>
  <c r="AH163" i="6"/>
  <c r="AI163" i="6"/>
  <c r="AK163" i="6"/>
  <c r="AL163" i="6"/>
  <c r="AM163" i="6"/>
  <c r="AH164" i="6"/>
  <c r="AI164" i="6"/>
  <c r="AK164" i="6"/>
  <c r="AL164" i="6"/>
  <c r="AM164" i="6"/>
  <c r="AH165" i="6"/>
  <c r="AI165" i="6"/>
  <c r="AK165" i="6"/>
  <c r="AL165" i="6"/>
  <c r="AM165" i="6"/>
  <c r="AH166" i="6"/>
  <c r="AI166" i="6"/>
  <c r="AK166" i="6"/>
  <c r="AL166" i="6"/>
  <c r="AM166" i="6"/>
  <c r="AH167" i="6"/>
  <c r="AI167" i="6"/>
  <c r="AK167" i="6"/>
  <c r="AL167" i="6"/>
  <c r="AM167" i="6"/>
  <c r="AH168" i="6"/>
  <c r="AI168" i="6"/>
  <c r="AK168" i="6"/>
  <c r="AL168" i="6"/>
  <c r="AM168" i="6"/>
  <c r="AH169" i="6"/>
  <c r="AI169" i="6"/>
  <c r="AK169" i="6"/>
  <c r="AL169" i="6"/>
  <c r="AM169" i="6"/>
  <c r="AH170" i="6"/>
  <c r="AI170" i="6"/>
  <c r="AK170" i="6"/>
  <c r="AL170" i="6"/>
  <c r="AM170" i="6"/>
  <c r="AH171" i="6"/>
  <c r="AI171" i="6"/>
  <c r="AK171" i="6"/>
  <c r="AL171" i="6"/>
  <c r="AM171" i="6"/>
  <c r="AH172" i="6"/>
  <c r="AI172" i="6"/>
  <c r="AJ172" i="6"/>
  <c r="AK172" i="6"/>
  <c r="AL172" i="6"/>
  <c r="AM172" i="6"/>
  <c r="AH173" i="6"/>
  <c r="AI173" i="6"/>
  <c r="AJ173" i="6"/>
  <c r="AK173" i="6"/>
  <c r="AL173" i="6"/>
  <c r="AM173" i="6"/>
  <c r="AH174" i="6"/>
  <c r="AI174" i="6"/>
  <c r="AJ174" i="6"/>
  <c r="AK174" i="6"/>
  <c r="AL174" i="6"/>
  <c r="AM174" i="6"/>
  <c r="AH175" i="6"/>
  <c r="AI175" i="6"/>
  <c r="AK175" i="6"/>
  <c r="AL175" i="6"/>
  <c r="AM175" i="6"/>
  <c r="AH176" i="6"/>
  <c r="AI176" i="6"/>
  <c r="AK176" i="6"/>
  <c r="AL176" i="6"/>
  <c r="AM176" i="6"/>
  <c r="AH177" i="6"/>
  <c r="AI177" i="6"/>
  <c r="AJ177" i="6"/>
  <c r="AK177" i="6"/>
  <c r="AL177" i="6"/>
  <c r="AM177" i="6"/>
  <c r="AH178" i="6"/>
  <c r="AI178" i="6"/>
  <c r="AJ178" i="6"/>
  <c r="AK178" i="6"/>
  <c r="AL178" i="6"/>
  <c r="AM178" i="6"/>
  <c r="AH179" i="6"/>
  <c r="AI179" i="6"/>
  <c r="AJ179" i="6"/>
  <c r="AK179" i="6"/>
  <c r="AL179" i="6"/>
  <c r="AM179" i="6"/>
  <c r="AH180" i="6"/>
  <c r="AI180" i="6"/>
  <c r="AJ180" i="6"/>
  <c r="AK180" i="6"/>
  <c r="AL180" i="6"/>
  <c r="AM180" i="6"/>
  <c r="AH181" i="6"/>
  <c r="AI181" i="6"/>
  <c r="AJ181" i="6"/>
  <c r="AK181" i="6"/>
  <c r="AL181" i="6"/>
  <c r="AM181" i="6"/>
  <c r="AH182" i="6"/>
  <c r="AI182" i="6"/>
  <c r="AJ182" i="6"/>
  <c r="AK182" i="6"/>
  <c r="AL182" i="6"/>
  <c r="AM182" i="6"/>
  <c r="AH183" i="6"/>
  <c r="AI183" i="6"/>
  <c r="AJ183" i="6"/>
  <c r="AK183" i="6"/>
  <c r="AL183" i="6"/>
  <c r="AM183" i="6"/>
  <c r="AH184" i="6"/>
  <c r="AI184" i="6"/>
  <c r="AJ184" i="6"/>
  <c r="AK184" i="6"/>
  <c r="AL184" i="6"/>
  <c r="AM184" i="6"/>
  <c r="AH185" i="6"/>
  <c r="AI185" i="6"/>
  <c r="AJ185" i="6"/>
  <c r="AK185" i="6"/>
  <c r="AL185" i="6"/>
  <c r="AM185" i="6"/>
  <c r="AH186" i="6"/>
  <c r="AI186" i="6"/>
  <c r="AJ186" i="6"/>
  <c r="AK186" i="6"/>
  <c r="AL186" i="6"/>
  <c r="AM186" i="6"/>
  <c r="AH187" i="6"/>
  <c r="AI187" i="6"/>
  <c r="AJ187" i="6"/>
  <c r="AK187" i="6"/>
  <c r="AL187" i="6"/>
  <c r="AM187" i="6"/>
  <c r="AH188" i="6"/>
  <c r="AI188" i="6"/>
  <c r="AK188" i="6"/>
  <c r="AL188" i="6"/>
  <c r="AM188" i="6"/>
  <c r="AH189" i="6"/>
  <c r="AI189" i="6"/>
  <c r="AM189" i="6"/>
  <c r="AH190" i="6"/>
  <c r="AI190" i="6"/>
  <c r="AM190" i="6"/>
  <c r="AH191" i="6"/>
  <c r="AI191" i="6"/>
  <c r="AM191" i="6"/>
  <c r="AH192" i="6"/>
  <c r="AI192" i="6"/>
  <c r="AJ192" i="6"/>
  <c r="AK192" i="6"/>
  <c r="AL192" i="6"/>
  <c r="AM192" i="6"/>
  <c r="AH193" i="6"/>
  <c r="AI193" i="6"/>
  <c r="AJ193" i="6"/>
  <c r="AK193" i="6"/>
  <c r="AL193" i="6"/>
  <c r="AM193" i="6"/>
  <c r="AH194" i="6"/>
  <c r="AI194" i="6"/>
  <c r="AJ194" i="6"/>
  <c r="AK194" i="6"/>
  <c r="AL194" i="6"/>
  <c r="AM194" i="6"/>
  <c r="AH195" i="6"/>
  <c r="AI195" i="6"/>
  <c r="AK195" i="6"/>
  <c r="AL195" i="6"/>
  <c r="AM195" i="6"/>
  <c r="AH196" i="6"/>
  <c r="AI196" i="6"/>
  <c r="AJ196" i="6"/>
  <c r="AK196" i="6"/>
  <c r="AL196" i="6"/>
  <c r="AM196" i="6"/>
  <c r="AH197" i="6"/>
  <c r="AI197" i="6"/>
  <c r="AJ197" i="6"/>
  <c r="AK197" i="6"/>
  <c r="AL197" i="6"/>
  <c r="AM197" i="6"/>
  <c r="AH198" i="6"/>
  <c r="AI198" i="6"/>
  <c r="AK198" i="6"/>
  <c r="AL198" i="6"/>
  <c r="AM198" i="6"/>
  <c r="AH199" i="6"/>
  <c r="AI199" i="6"/>
  <c r="AK199" i="6"/>
  <c r="AL199" i="6"/>
  <c r="AM199" i="6"/>
  <c r="AH200" i="6"/>
  <c r="AI200" i="6"/>
  <c r="AK200" i="6"/>
  <c r="AL200" i="6"/>
  <c r="AM200" i="6"/>
  <c r="AH201" i="6"/>
  <c r="AI201" i="6"/>
  <c r="AK201" i="6"/>
  <c r="AL201" i="6"/>
  <c r="AM201" i="6"/>
  <c r="AH202" i="6"/>
  <c r="AI202" i="6"/>
  <c r="AM202" i="6"/>
  <c r="AH203" i="6"/>
  <c r="AI203" i="6"/>
  <c r="AJ203" i="6"/>
  <c r="AK203" i="6"/>
  <c r="AL203" i="6"/>
  <c r="AM203" i="6"/>
  <c r="AH204" i="6"/>
  <c r="AI204" i="6"/>
  <c r="AJ204" i="6"/>
  <c r="AK204" i="6"/>
  <c r="AL204" i="6"/>
  <c r="AM204" i="6"/>
  <c r="AH205" i="6"/>
  <c r="AI205" i="6"/>
  <c r="AK205" i="6"/>
  <c r="AL205" i="6"/>
  <c r="AM205" i="6"/>
  <c r="AH206" i="6"/>
  <c r="AI206" i="6"/>
  <c r="AK206" i="6"/>
  <c r="AL206" i="6"/>
  <c r="AM206" i="6"/>
  <c r="AH207" i="6"/>
  <c r="AI207" i="6"/>
  <c r="AK207" i="6"/>
  <c r="AL207" i="6"/>
  <c r="AM207" i="6"/>
  <c r="AH208" i="6"/>
  <c r="AI208" i="6"/>
  <c r="AJ208" i="6"/>
  <c r="AK208" i="6"/>
  <c r="AL208" i="6"/>
  <c r="AM208" i="6"/>
  <c r="AH209" i="6"/>
  <c r="AI209" i="6"/>
  <c r="AJ209" i="6"/>
  <c r="AK209" i="6"/>
  <c r="AL209" i="6"/>
  <c r="AM209" i="6"/>
  <c r="AH210" i="6"/>
  <c r="AI210" i="6"/>
  <c r="AJ210" i="6"/>
  <c r="AK210" i="6"/>
  <c r="AL210" i="6"/>
  <c r="AM210" i="6"/>
  <c r="AH211" i="6"/>
  <c r="AI211" i="6"/>
  <c r="AJ211" i="6"/>
  <c r="AK211" i="6"/>
  <c r="AL211" i="6"/>
  <c r="AM211" i="6"/>
  <c r="AH212" i="6"/>
  <c r="AI212" i="6"/>
  <c r="AM212" i="6"/>
  <c r="AH213" i="6"/>
  <c r="AI213" i="6"/>
  <c r="AJ213" i="6"/>
  <c r="AK213" i="6"/>
  <c r="AL213" i="6"/>
  <c r="AM213" i="6"/>
  <c r="AH214" i="6"/>
  <c r="AI214" i="6"/>
  <c r="AK214" i="6"/>
  <c r="AL214" i="6"/>
  <c r="AM214" i="6"/>
  <c r="AH215" i="6"/>
  <c r="AI215" i="6"/>
  <c r="AK215" i="6"/>
  <c r="AL215" i="6"/>
  <c r="AM215" i="6"/>
  <c r="AH216" i="6"/>
  <c r="AI216" i="6"/>
  <c r="AK216" i="6"/>
  <c r="AL216" i="6"/>
  <c r="AM216" i="6"/>
  <c r="AH217" i="6"/>
  <c r="AI217" i="6"/>
  <c r="AK217" i="6"/>
  <c r="AL217" i="6"/>
  <c r="AM217" i="6"/>
  <c r="AH218" i="6"/>
  <c r="AI218" i="6"/>
  <c r="AK218" i="6"/>
  <c r="AL218" i="6"/>
  <c r="AM218" i="6"/>
  <c r="AH219" i="6"/>
  <c r="AI219" i="6"/>
  <c r="AJ219" i="6"/>
  <c r="AK219" i="6"/>
  <c r="AL219" i="6"/>
  <c r="AM219" i="6"/>
  <c r="AH220" i="6"/>
  <c r="AI220" i="6"/>
  <c r="AJ220" i="6"/>
  <c r="AK220" i="6"/>
  <c r="AL220" i="6"/>
  <c r="AM220" i="6"/>
  <c r="AH221" i="6"/>
  <c r="AI221" i="6"/>
  <c r="AJ221" i="6"/>
  <c r="AK221" i="6"/>
  <c r="AL221" i="6"/>
  <c r="AM221" i="6"/>
  <c r="AH222" i="6"/>
  <c r="AI222" i="6"/>
  <c r="AJ222" i="6"/>
  <c r="AK222" i="6"/>
  <c r="AL222" i="6"/>
  <c r="AM222" i="6"/>
  <c r="AH223" i="6"/>
  <c r="AI223" i="6"/>
  <c r="AJ223" i="6"/>
  <c r="AK223" i="6"/>
  <c r="AL223" i="6"/>
  <c r="AM223" i="6"/>
  <c r="AH224" i="6"/>
  <c r="AI224" i="6"/>
  <c r="AJ224" i="6"/>
  <c r="AK224" i="6"/>
  <c r="AL224" i="6"/>
  <c r="AM224" i="6"/>
  <c r="AH225" i="6"/>
  <c r="AI225" i="6"/>
  <c r="AJ225" i="6"/>
  <c r="AK225" i="6"/>
  <c r="AL225" i="6"/>
  <c r="AM225" i="6"/>
  <c r="AH226" i="6"/>
  <c r="AI226" i="6"/>
  <c r="AJ226" i="6"/>
  <c r="AK226" i="6"/>
  <c r="AL226" i="6"/>
  <c r="AM226" i="6"/>
  <c r="AH227" i="6"/>
  <c r="AI227" i="6"/>
  <c r="AJ227" i="6"/>
  <c r="AK227" i="6"/>
  <c r="AL227" i="6"/>
  <c r="AM227" i="6"/>
  <c r="AH228" i="6"/>
  <c r="AI228" i="6"/>
  <c r="AJ228" i="6"/>
  <c r="AK228" i="6"/>
  <c r="AL228" i="6"/>
  <c r="AM228" i="6"/>
  <c r="AH229" i="6"/>
  <c r="AI229" i="6"/>
  <c r="AJ229" i="6"/>
  <c r="AK229" i="6"/>
  <c r="AL229" i="6"/>
  <c r="AM229" i="6"/>
  <c r="AH230" i="6"/>
  <c r="AI230" i="6"/>
  <c r="AJ230" i="6"/>
  <c r="AK230" i="6"/>
  <c r="AL230" i="6"/>
  <c r="AM230" i="6"/>
  <c r="AH231" i="6"/>
  <c r="AI231" i="6"/>
  <c r="AK231" i="6"/>
  <c r="AL231" i="6"/>
  <c r="AM231" i="6"/>
  <c r="AH232" i="6"/>
  <c r="AI232" i="6"/>
  <c r="AK232" i="6"/>
  <c r="AL232" i="6"/>
  <c r="AM232" i="6"/>
  <c r="AH233" i="6"/>
  <c r="AI233" i="6"/>
  <c r="AK233" i="6"/>
  <c r="AL233" i="6"/>
  <c r="AM233" i="6"/>
  <c r="AH234" i="6"/>
  <c r="AI234" i="6"/>
  <c r="AK234" i="6"/>
  <c r="AL234" i="6"/>
  <c r="AM234" i="6"/>
  <c r="AH235" i="6"/>
  <c r="AI235" i="6"/>
  <c r="AK235" i="6"/>
  <c r="AL235" i="6"/>
  <c r="AM235" i="6"/>
  <c r="AH236" i="6"/>
  <c r="AI236" i="6"/>
  <c r="AK236" i="6"/>
  <c r="AL236" i="6"/>
  <c r="AM236" i="6"/>
  <c r="AH237" i="6"/>
  <c r="AI237" i="6"/>
  <c r="AK237" i="6"/>
  <c r="AL237" i="6"/>
  <c r="AM237" i="6"/>
  <c r="AH238" i="6"/>
  <c r="AI238" i="6"/>
  <c r="AK238" i="6"/>
  <c r="AL238" i="6"/>
  <c r="AM238" i="6"/>
  <c r="AH239" i="6"/>
  <c r="AI239" i="6"/>
  <c r="AK239" i="6"/>
  <c r="AL239" i="6"/>
  <c r="AM239" i="6"/>
  <c r="AH240" i="6"/>
  <c r="AI240" i="6"/>
  <c r="AK240" i="6"/>
  <c r="AL240" i="6"/>
  <c r="AM240" i="6"/>
  <c r="AH241" i="6"/>
  <c r="AI241" i="6"/>
  <c r="AK241" i="6"/>
  <c r="AL241" i="6"/>
  <c r="AM241" i="6"/>
  <c r="AH242" i="6"/>
  <c r="AI242" i="6"/>
  <c r="AK242" i="6"/>
  <c r="AL242" i="6"/>
  <c r="AM242" i="6"/>
  <c r="AH243" i="6"/>
  <c r="AI243" i="6"/>
  <c r="AK243" i="6"/>
  <c r="AL243" i="6"/>
  <c r="AM243" i="6"/>
  <c r="AH244" i="6"/>
  <c r="AI244" i="6"/>
  <c r="AK244" i="6"/>
  <c r="AL244" i="6"/>
  <c r="AM244" i="6"/>
  <c r="AH245" i="6"/>
  <c r="AI245" i="6"/>
  <c r="AK245" i="6"/>
  <c r="AL245" i="6"/>
  <c r="AM245" i="6"/>
  <c r="AH246" i="6"/>
  <c r="AI246" i="6"/>
  <c r="AK246" i="6"/>
  <c r="AL246" i="6"/>
  <c r="AM246" i="6"/>
  <c r="AH247" i="6"/>
  <c r="AI247" i="6"/>
  <c r="AK247" i="6"/>
  <c r="AL247" i="6"/>
  <c r="AM247" i="6"/>
  <c r="AH248" i="6"/>
  <c r="AI248" i="6"/>
  <c r="AK248" i="6"/>
  <c r="AL248" i="6"/>
  <c r="AM248" i="6"/>
  <c r="AH249" i="6"/>
  <c r="AI249" i="6"/>
  <c r="AK249" i="6"/>
  <c r="AL249" i="6"/>
  <c r="AM249" i="6"/>
  <c r="AH250" i="6"/>
  <c r="AI250" i="6"/>
  <c r="AK250" i="6"/>
  <c r="AL250" i="6"/>
  <c r="AM250" i="6"/>
  <c r="AH251" i="6"/>
  <c r="AI251" i="6"/>
  <c r="AK251" i="6"/>
  <c r="AL251" i="6"/>
  <c r="AM251" i="6"/>
  <c r="AH252" i="6"/>
  <c r="AI252" i="6"/>
  <c r="AK252" i="6"/>
  <c r="AL252" i="6"/>
  <c r="AM252" i="6"/>
  <c r="AH253" i="6"/>
  <c r="AI253" i="6"/>
  <c r="AK253" i="6"/>
  <c r="AL253" i="6"/>
  <c r="AM253" i="6"/>
  <c r="AH254" i="6"/>
  <c r="AI254" i="6"/>
  <c r="AK254" i="6"/>
  <c r="AL254" i="6"/>
  <c r="AM254" i="6"/>
  <c r="AH255" i="6"/>
  <c r="AI255" i="6"/>
  <c r="AK255" i="6"/>
  <c r="AL255" i="6"/>
  <c r="AM255" i="6"/>
  <c r="AH256" i="6"/>
  <c r="AI256" i="6"/>
  <c r="AK256" i="6"/>
  <c r="AL256" i="6"/>
  <c r="AM256" i="6"/>
  <c r="AH257" i="6"/>
  <c r="AI257" i="6"/>
  <c r="AK257" i="6"/>
  <c r="AL257" i="6"/>
  <c r="AM257" i="6"/>
  <c r="AH258" i="6"/>
  <c r="AI258" i="6"/>
  <c r="AK258" i="6"/>
  <c r="AL258" i="6"/>
  <c r="AM258" i="6"/>
  <c r="AH259" i="6"/>
  <c r="AI259" i="6"/>
  <c r="AK259" i="6"/>
  <c r="AL259" i="6"/>
  <c r="AM259" i="6"/>
  <c r="AH260" i="6"/>
  <c r="AI260" i="6"/>
  <c r="AK260" i="6"/>
  <c r="AL260" i="6"/>
  <c r="AM260" i="6"/>
  <c r="AH261" i="6"/>
  <c r="AI261" i="6"/>
  <c r="AK261" i="6"/>
  <c r="AL261" i="6"/>
  <c r="AM261" i="6"/>
  <c r="AH262" i="6"/>
  <c r="AI262" i="6"/>
  <c r="AK262" i="6"/>
  <c r="AL262" i="6"/>
  <c r="AM262" i="6"/>
  <c r="AH263" i="6"/>
  <c r="AI263" i="6"/>
  <c r="AK263" i="6"/>
  <c r="AL263" i="6"/>
  <c r="AM263" i="6"/>
  <c r="AH264" i="6"/>
  <c r="AI264" i="6"/>
  <c r="AK264" i="6"/>
  <c r="AL264" i="6"/>
  <c r="AM264" i="6"/>
  <c r="AH265" i="6"/>
  <c r="AI265" i="6"/>
  <c r="AK265" i="6"/>
  <c r="AL265" i="6"/>
  <c r="AM265" i="6"/>
  <c r="AH266" i="6"/>
  <c r="AI266" i="6"/>
  <c r="AK266" i="6"/>
  <c r="AL266" i="6"/>
  <c r="AM266" i="6"/>
  <c r="AH267" i="6"/>
  <c r="AI267" i="6"/>
  <c r="AK267" i="6"/>
  <c r="AL267" i="6"/>
  <c r="AM267" i="6"/>
  <c r="AH268" i="6"/>
  <c r="AI268" i="6"/>
  <c r="AK268" i="6"/>
  <c r="AL268" i="6"/>
  <c r="AM268" i="6"/>
  <c r="AH269" i="6"/>
  <c r="AI269" i="6"/>
  <c r="AK269" i="6"/>
  <c r="AL269" i="6"/>
  <c r="AM269" i="6"/>
  <c r="AH270" i="6"/>
  <c r="AI270" i="6"/>
  <c r="AK270" i="6"/>
  <c r="AL270" i="6"/>
  <c r="AM270" i="6"/>
  <c r="AH271" i="6"/>
  <c r="AI271" i="6"/>
  <c r="AK271" i="6"/>
  <c r="AL271" i="6"/>
  <c r="AM271" i="6"/>
  <c r="AH272" i="6"/>
  <c r="AI272" i="6"/>
  <c r="AK272" i="6"/>
  <c r="AL272" i="6"/>
  <c r="AM272" i="6"/>
  <c r="AH273" i="6"/>
  <c r="AI273" i="6"/>
  <c r="AK273" i="6"/>
  <c r="AL273" i="6"/>
  <c r="AM273" i="6"/>
  <c r="AH274" i="6"/>
  <c r="AI274" i="6"/>
  <c r="AK274" i="6"/>
  <c r="AL274" i="6"/>
  <c r="AM274" i="6"/>
  <c r="AH275" i="6"/>
  <c r="AI275" i="6"/>
  <c r="AK275" i="6"/>
  <c r="AL275" i="6"/>
  <c r="AM275" i="6"/>
  <c r="AH276" i="6"/>
  <c r="AI276" i="6"/>
  <c r="AK276" i="6"/>
  <c r="AL276" i="6"/>
  <c r="AM276" i="6"/>
  <c r="AH277" i="6"/>
  <c r="AI277" i="6"/>
  <c r="AK277" i="6"/>
  <c r="AL277" i="6"/>
  <c r="AM277" i="6"/>
  <c r="AH278" i="6"/>
  <c r="AI278" i="6"/>
  <c r="AK278" i="6"/>
  <c r="AL278" i="6"/>
  <c r="AM278" i="6"/>
  <c r="AH279" i="6"/>
  <c r="AI279" i="6"/>
  <c r="AK279" i="6"/>
  <c r="AL279" i="6"/>
  <c r="AM279" i="6"/>
  <c r="AH280" i="6"/>
  <c r="AI280" i="6"/>
  <c r="AK280" i="6"/>
  <c r="AL280" i="6"/>
  <c r="AM280" i="6"/>
  <c r="AH281" i="6"/>
  <c r="AI281" i="6"/>
  <c r="AK281" i="6"/>
  <c r="AL281" i="6"/>
  <c r="AM281" i="6"/>
  <c r="AH282" i="6"/>
  <c r="AI282" i="6"/>
  <c r="AK282" i="6"/>
  <c r="AL282" i="6"/>
  <c r="AM282" i="6"/>
  <c r="AH283" i="6"/>
  <c r="AI283" i="6"/>
  <c r="AK283" i="6"/>
  <c r="AL283" i="6"/>
  <c r="AM283" i="6"/>
  <c r="AH284" i="6"/>
  <c r="AI284" i="6"/>
  <c r="AK284" i="6"/>
  <c r="AL284" i="6"/>
  <c r="AM284" i="6"/>
  <c r="AH285" i="6"/>
  <c r="AI285" i="6"/>
  <c r="AK285" i="6"/>
  <c r="AL285" i="6"/>
  <c r="AM285" i="6"/>
  <c r="AH286" i="6"/>
  <c r="AI286" i="6"/>
  <c r="AK286" i="6"/>
  <c r="AL286" i="6"/>
  <c r="AM286" i="6"/>
  <c r="AH287" i="6"/>
  <c r="AI287" i="6"/>
  <c r="AK287" i="6"/>
  <c r="AL287" i="6"/>
  <c r="AM287" i="6"/>
  <c r="AH288" i="6"/>
  <c r="AI288" i="6"/>
  <c r="AK288" i="6"/>
  <c r="AL288" i="6"/>
  <c r="AM288" i="6"/>
  <c r="AH289" i="6"/>
  <c r="AI289" i="6"/>
  <c r="AK289" i="6"/>
  <c r="AL289" i="6"/>
  <c r="AM289" i="6"/>
  <c r="AH290" i="6"/>
  <c r="AI290" i="6"/>
  <c r="AK290" i="6"/>
  <c r="AL290" i="6"/>
  <c r="AM290" i="6"/>
  <c r="AH291" i="6"/>
  <c r="AI291" i="6"/>
  <c r="AK291" i="6"/>
  <c r="AL291" i="6"/>
  <c r="AM291" i="6"/>
  <c r="AH292" i="6"/>
  <c r="AI292" i="6"/>
  <c r="AK292" i="6"/>
  <c r="AL292" i="6"/>
  <c r="AM292" i="6"/>
  <c r="AH293" i="6"/>
  <c r="AI293" i="6"/>
  <c r="AK293" i="6"/>
  <c r="AL293" i="6"/>
  <c r="AM293" i="6"/>
  <c r="AH294" i="6"/>
  <c r="AI294" i="6"/>
  <c r="AK294" i="6"/>
  <c r="AL294" i="6"/>
  <c r="AM294" i="6"/>
  <c r="AH295" i="6"/>
  <c r="AI295" i="6"/>
  <c r="AK295" i="6"/>
  <c r="AL295" i="6"/>
  <c r="AM295" i="6"/>
  <c r="AH296" i="6"/>
  <c r="AI296" i="6"/>
  <c r="AK296" i="6"/>
  <c r="AL296" i="6"/>
  <c r="AM296" i="6"/>
  <c r="AH297" i="6"/>
  <c r="AI297" i="6"/>
  <c r="AK297" i="6"/>
  <c r="AL297" i="6"/>
  <c r="AM297" i="6"/>
  <c r="AH298" i="6"/>
  <c r="AI298" i="6"/>
  <c r="AK298" i="6"/>
  <c r="AL298" i="6"/>
  <c r="AM298" i="6"/>
  <c r="AH299" i="6"/>
  <c r="AI299" i="6"/>
  <c r="AK299" i="6"/>
  <c r="AL299" i="6"/>
  <c r="AM299" i="6"/>
  <c r="AH300" i="6"/>
  <c r="AI300" i="6"/>
  <c r="AK300" i="6"/>
  <c r="AL300" i="6"/>
  <c r="AM300" i="6"/>
  <c r="AH301" i="6"/>
  <c r="AI301" i="6"/>
  <c r="AK301" i="6"/>
  <c r="AL301" i="6"/>
  <c r="AM301" i="6"/>
  <c r="AH302" i="6"/>
  <c r="AI302" i="6"/>
  <c r="AK302" i="6"/>
  <c r="AL302" i="6"/>
  <c r="AM302" i="6"/>
  <c r="AH303" i="6"/>
  <c r="AI303" i="6"/>
  <c r="AK303" i="6"/>
  <c r="AL303" i="6"/>
  <c r="AM303" i="6"/>
  <c r="AH304" i="6"/>
  <c r="AI304" i="6"/>
  <c r="AK304" i="6"/>
  <c r="AL304" i="6"/>
  <c r="AM304" i="6"/>
  <c r="AH305" i="6"/>
  <c r="AI305" i="6"/>
  <c r="AK305" i="6"/>
  <c r="AL305" i="6"/>
  <c r="AM305" i="6"/>
  <c r="AH306" i="6"/>
  <c r="AI306" i="6"/>
  <c r="AK306" i="6"/>
  <c r="AL306" i="6"/>
  <c r="AM306" i="6"/>
  <c r="AH307" i="6"/>
  <c r="AI307" i="6"/>
  <c r="AK307" i="6"/>
  <c r="AL307" i="6"/>
  <c r="AM307" i="6"/>
  <c r="AH308" i="6"/>
  <c r="AI308" i="6"/>
  <c r="AK308" i="6"/>
  <c r="AL308" i="6"/>
  <c r="AM308" i="6"/>
  <c r="AH309" i="6"/>
  <c r="AI309" i="6"/>
  <c r="AK309" i="6"/>
  <c r="AL309" i="6"/>
  <c r="AM309" i="6"/>
  <c r="AH310" i="6"/>
  <c r="AI310" i="6"/>
  <c r="AK310" i="6"/>
  <c r="AL310" i="6"/>
  <c r="AM310" i="6"/>
  <c r="AH311" i="6"/>
  <c r="AI311" i="6"/>
  <c r="AK311" i="6"/>
  <c r="AL311" i="6"/>
  <c r="AM311" i="6"/>
  <c r="AH312" i="6"/>
  <c r="AI312" i="6"/>
  <c r="AK312" i="6"/>
  <c r="AL312" i="6"/>
  <c r="AM312" i="6"/>
  <c r="AH313" i="6"/>
  <c r="AI313" i="6"/>
  <c r="AK313" i="6"/>
  <c r="AL313" i="6"/>
  <c r="AM313" i="6"/>
  <c r="AH314" i="6"/>
  <c r="AI314" i="6"/>
  <c r="AK314" i="6"/>
  <c r="AL314" i="6"/>
  <c r="AM314" i="6"/>
  <c r="AH315" i="6"/>
  <c r="AI315" i="6"/>
  <c r="AK315" i="6"/>
  <c r="AL315" i="6"/>
  <c r="AM315" i="6"/>
  <c r="AH316" i="6"/>
  <c r="AI316" i="6"/>
  <c r="AK316" i="6"/>
  <c r="AL316" i="6"/>
  <c r="AM316" i="6"/>
  <c r="AH317" i="6"/>
  <c r="AI317" i="6"/>
  <c r="AK317" i="6"/>
  <c r="AL317" i="6"/>
  <c r="AM317" i="6"/>
  <c r="AH318" i="6"/>
  <c r="AI318" i="6"/>
  <c r="AK318" i="6"/>
  <c r="AL318" i="6"/>
  <c r="AM318" i="6"/>
  <c r="AH319" i="6"/>
  <c r="AI319" i="6"/>
  <c r="AK319" i="6"/>
  <c r="AL319" i="6"/>
  <c r="AM319" i="6"/>
  <c r="AH320" i="6"/>
  <c r="AI320" i="6"/>
  <c r="AK320" i="6"/>
  <c r="AL320" i="6"/>
  <c r="AM320" i="6"/>
  <c r="AH321" i="6"/>
  <c r="AI321" i="6"/>
  <c r="AK321" i="6"/>
  <c r="AL321" i="6"/>
  <c r="AM321" i="6"/>
  <c r="AH322" i="6"/>
  <c r="AI322" i="6"/>
  <c r="AK322" i="6"/>
  <c r="AL322" i="6"/>
  <c r="AM322" i="6"/>
  <c r="AH323" i="6"/>
  <c r="AI323" i="6"/>
  <c r="AK323" i="6"/>
  <c r="AL323" i="6"/>
  <c r="AM323" i="6"/>
  <c r="AH324" i="6"/>
  <c r="AI324" i="6"/>
  <c r="AK324" i="6"/>
  <c r="AL324" i="6"/>
  <c r="AM324" i="6"/>
  <c r="AH325" i="6"/>
  <c r="AI325" i="6"/>
  <c r="AK325" i="6"/>
  <c r="AL325" i="6"/>
  <c r="AM325" i="6"/>
  <c r="AH326" i="6"/>
  <c r="AI326" i="6"/>
  <c r="AK326" i="6"/>
  <c r="AL326" i="6"/>
  <c r="AM326" i="6"/>
  <c r="AH327" i="6"/>
  <c r="AI327" i="6"/>
  <c r="AK327" i="6"/>
  <c r="AL327" i="6"/>
  <c r="AM327" i="6"/>
  <c r="AH328" i="6"/>
  <c r="AI328" i="6"/>
  <c r="AK328" i="6"/>
  <c r="AL328" i="6"/>
  <c r="AM328" i="6"/>
  <c r="AH329" i="6"/>
  <c r="AI329" i="6"/>
  <c r="AK329" i="6"/>
  <c r="AL329" i="6"/>
  <c r="AM329" i="6"/>
  <c r="AH330" i="6"/>
  <c r="AI330" i="6"/>
  <c r="AK330" i="6"/>
  <c r="AL330" i="6"/>
  <c r="AM330" i="6"/>
  <c r="AH331" i="6"/>
  <c r="AI331" i="6"/>
  <c r="AK331" i="6"/>
  <c r="AL331" i="6"/>
  <c r="AM331" i="6"/>
  <c r="AH332" i="6"/>
  <c r="AI332" i="6"/>
  <c r="AK332" i="6"/>
  <c r="AL332" i="6"/>
  <c r="AM332" i="6"/>
  <c r="AH333" i="6"/>
  <c r="AI333" i="6"/>
  <c r="AK333" i="6"/>
  <c r="AL333" i="6"/>
  <c r="AM333" i="6"/>
  <c r="AH334" i="6"/>
  <c r="AI334" i="6"/>
  <c r="AK334" i="6"/>
  <c r="AL334" i="6"/>
  <c r="AM334" i="6"/>
  <c r="AH335" i="6"/>
  <c r="AI335" i="6"/>
  <c r="AK335" i="6"/>
  <c r="AL335" i="6"/>
  <c r="AM335" i="6"/>
  <c r="AH336" i="6"/>
  <c r="AI336" i="6"/>
  <c r="AK336" i="6"/>
  <c r="AL336" i="6"/>
  <c r="AM336" i="6"/>
  <c r="AH337" i="6"/>
  <c r="AI337" i="6"/>
  <c r="AK337" i="6"/>
  <c r="AL337" i="6"/>
  <c r="AM337" i="6"/>
  <c r="AH338" i="6"/>
  <c r="AI338" i="6"/>
  <c r="AK338" i="6"/>
  <c r="AL338" i="6"/>
  <c r="AM338" i="6"/>
  <c r="AH339" i="6"/>
  <c r="AI339" i="6"/>
  <c r="AK339" i="6"/>
  <c r="AL339" i="6"/>
  <c r="AM339" i="6"/>
  <c r="AH340" i="6"/>
  <c r="AI340" i="6"/>
  <c r="AJ340" i="6"/>
  <c r="AK340" i="6"/>
  <c r="AL340" i="6"/>
  <c r="AM340" i="6"/>
  <c r="AH341" i="6"/>
  <c r="AI341" i="6"/>
  <c r="AJ341" i="6"/>
  <c r="AK341" i="6"/>
  <c r="AL341" i="6"/>
  <c r="AM341" i="6"/>
  <c r="AH342" i="6"/>
  <c r="AI342" i="6"/>
  <c r="AJ342" i="6"/>
  <c r="AK342" i="6"/>
  <c r="AL342" i="6"/>
  <c r="AM342" i="6"/>
  <c r="AH343" i="6"/>
  <c r="AI343" i="6"/>
  <c r="AJ343" i="6"/>
  <c r="AK343" i="6"/>
  <c r="AL343" i="6"/>
  <c r="AM343" i="6"/>
  <c r="AH344" i="6"/>
  <c r="AI344" i="6"/>
  <c r="AJ344" i="6"/>
  <c r="AK344" i="6"/>
  <c r="AL344" i="6"/>
  <c r="AM344" i="6"/>
  <c r="AH345" i="6"/>
  <c r="AI345" i="6"/>
  <c r="AK345" i="6"/>
  <c r="AL345" i="6"/>
  <c r="AM345" i="6"/>
  <c r="AH346" i="6"/>
  <c r="AI346" i="6"/>
  <c r="AK346" i="6"/>
  <c r="AL346" i="6"/>
  <c r="AM346" i="6"/>
  <c r="AH347" i="6"/>
  <c r="AI347" i="6"/>
  <c r="AK347" i="6"/>
  <c r="AL347" i="6"/>
  <c r="AM347" i="6"/>
  <c r="AH348" i="6"/>
  <c r="AI348" i="6"/>
  <c r="AJ348" i="6"/>
  <c r="AK348" i="6"/>
  <c r="AL348" i="6"/>
  <c r="AM348" i="6"/>
  <c r="AH349" i="6"/>
  <c r="AI349" i="6"/>
  <c r="AJ349" i="6"/>
  <c r="AK349" i="6"/>
  <c r="AL349" i="6"/>
  <c r="AM349" i="6"/>
  <c r="AH350" i="6"/>
  <c r="AI350" i="6"/>
  <c r="AK350" i="6"/>
  <c r="AL350" i="6"/>
  <c r="AM350" i="6"/>
  <c r="AH351" i="6"/>
  <c r="AI351" i="6"/>
  <c r="AK351" i="6"/>
  <c r="AL351" i="6"/>
  <c r="AM351" i="6"/>
  <c r="AH352" i="6"/>
  <c r="AI352" i="6"/>
  <c r="AK352" i="6"/>
  <c r="AL352" i="6"/>
  <c r="AM352" i="6"/>
  <c r="AH353" i="6"/>
  <c r="AI353" i="6"/>
  <c r="AK353" i="6"/>
  <c r="AL353" i="6"/>
  <c r="AM353" i="6"/>
  <c r="AH354" i="6"/>
  <c r="AI354" i="6"/>
  <c r="AK354" i="6"/>
  <c r="AL354" i="6"/>
  <c r="AM354" i="6"/>
  <c r="AH355" i="6"/>
  <c r="AI355" i="6"/>
  <c r="AK355" i="6"/>
  <c r="AL355" i="6"/>
  <c r="AM355" i="6"/>
  <c r="AH356" i="6"/>
  <c r="AI356" i="6"/>
  <c r="AK356" i="6"/>
  <c r="AL356" i="6"/>
  <c r="AM356" i="6"/>
  <c r="AH357" i="6"/>
  <c r="AI357" i="6"/>
  <c r="AK357" i="6"/>
  <c r="AL357" i="6"/>
  <c r="AM357" i="6"/>
  <c r="AH358" i="6"/>
  <c r="AI358" i="6"/>
  <c r="AK358" i="6"/>
  <c r="AL358" i="6"/>
  <c r="AM358" i="6"/>
  <c r="AH359" i="6"/>
  <c r="AI359" i="6"/>
  <c r="AK359" i="6"/>
  <c r="AL359" i="6"/>
  <c r="AM359" i="6"/>
  <c r="AH360" i="6"/>
  <c r="AI360" i="6"/>
  <c r="AK360" i="6"/>
  <c r="AL360" i="6"/>
  <c r="AM360" i="6"/>
  <c r="AH361" i="6"/>
  <c r="AI361" i="6"/>
  <c r="AK361" i="6"/>
  <c r="AL361" i="6"/>
  <c r="AM361" i="6"/>
  <c r="AH362" i="6"/>
  <c r="AI362" i="6"/>
  <c r="AK362" i="6"/>
  <c r="AL362" i="6"/>
  <c r="AM362" i="6"/>
  <c r="AH363" i="6"/>
  <c r="AI363" i="6"/>
  <c r="AK363" i="6"/>
  <c r="AL363" i="6"/>
  <c r="AM363" i="6"/>
  <c r="AH364" i="6"/>
  <c r="AI364" i="6"/>
  <c r="AK364" i="6"/>
  <c r="AL364" i="6"/>
  <c r="AM364" i="6"/>
  <c r="AH365" i="6"/>
  <c r="AI365" i="6"/>
  <c r="AK365" i="6"/>
  <c r="AL365" i="6"/>
  <c r="AM365" i="6"/>
  <c r="AH366" i="6"/>
  <c r="AI366" i="6"/>
  <c r="AK366" i="6"/>
  <c r="AL366" i="6"/>
  <c r="AM366" i="6"/>
  <c r="AH367" i="6"/>
  <c r="AI367" i="6"/>
  <c r="AK367" i="6"/>
  <c r="AL367" i="6"/>
  <c r="AM367" i="6"/>
  <c r="AH368" i="6"/>
  <c r="AI368" i="6"/>
  <c r="AK368" i="6"/>
  <c r="AL368" i="6"/>
  <c r="AM368" i="6"/>
  <c r="AH369" i="6"/>
  <c r="AI369" i="6"/>
  <c r="AK369" i="6"/>
  <c r="AL369" i="6"/>
  <c r="AM369" i="6"/>
  <c r="AH370" i="6"/>
  <c r="AI370" i="6"/>
  <c r="AK370" i="6"/>
  <c r="AL370" i="6"/>
  <c r="AM370" i="6"/>
  <c r="AH371" i="6"/>
  <c r="AI371" i="6"/>
  <c r="AJ371" i="6"/>
  <c r="AK371" i="6"/>
  <c r="AL371" i="6"/>
  <c r="AM371" i="6"/>
  <c r="AH372" i="6"/>
  <c r="AI372" i="6"/>
  <c r="AJ372" i="6"/>
  <c r="AK372" i="6"/>
  <c r="AL372" i="6"/>
  <c r="AM372" i="6"/>
  <c r="AH373" i="6"/>
  <c r="AI373" i="6"/>
  <c r="AJ373" i="6"/>
  <c r="AK373" i="6"/>
  <c r="AL373" i="6"/>
  <c r="AM373" i="6"/>
  <c r="AH374" i="6"/>
  <c r="AI374" i="6"/>
  <c r="AJ374" i="6"/>
  <c r="AK374" i="6"/>
  <c r="AL374" i="6"/>
  <c r="AM374" i="6"/>
  <c r="AH375" i="6"/>
  <c r="AI375" i="6"/>
  <c r="AJ375" i="6"/>
  <c r="AK375" i="6"/>
  <c r="AL375" i="6"/>
  <c r="AM375" i="6"/>
  <c r="AH376" i="6"/>
  <c r="AI376" i="6"/>
  <c r="AJ376" i="6"/>
  <c r="AK376" i="6"/>
  <c r="AL376" i="6"/>
  <c r="AM376" i="6"/>
  <c r="AH377" i="6"/>
  <c r="AI377" i="6"/>
  <c r="AJ377" i="6"/>
  <c r="AK377" i="6"/>
  <c r="AL377" i="6"/>
  <c r="AM377" i="6"/>
  <c r="AH378" i="6"/>
  <c r="AI378" i="6"/>
  <c r="AJ378" i="6"/>
  <c r="AK378" i="6"/>
  <c r="AL378" i="6"/>
  <c r="AM378" i="6"/>
  <c r="AH379" i="6"/>
  <c r="AI379" i="6"/>
  <c r="AJ379" i="6"/>
  <c r="AK379" i="6"/>
  <c r="AL379" i="6"/>
  <c r="AM379" i="6"/>
  <c r="AH380" i="6"/>
  <c r="AI380" i="6"/>
  <c r="AJ380" i="6"/>
  <c r="AK380" i="6"/>
  <c r="AL380" i="6"/>
  <c r="AM380" i="6"/>
  <c r="AH381" i="6"/>
  <c r="AI381" i="6"/>
  <c r="AJ381" i="6"/>
  <c r="AK381" i="6"/>
  <c r="AL381" i="6"/>
  <c r="AM381" i="6"/>
  <c r="AH382" i="6"/>
  <c r="AI382" i="6"/>
  <c r="AJ382" i="6"/>
  <c r="AK382" i="6"/>
  <c r="AL382" i="6"/>
  <c r="AM382" i="6"/>
  <c r="AH383" i="6"/>
  <c r="AI383" i="6"/>
  <c r="AJ383" i="6"/>
  <c r="AK383" i="6"/>
  <c r="AL383" i="6"/>
  <c r="AM383" i="6"/>
  <c r="AH384" i="6"/>
  <c r="AI384" i="6"/>
  <c r="AJ384" i="6"/>
  <c r="AK384" i="6"/>
  <c r="AL384" i="6"/>
  <c r="AM384" i="6"/>
  <c r="AH385" i="6"/>
  <c r="AI385" i="6"/>
  <c r="AJ385" i="6"/>
  <c r="AK385" i="6"/>
  <c r="AL385" i="6"/>
  <c r="AM385" i="6"/>
  <c r="AH386" i="6"/>
  <c r="AI386" i="6"/>
  <c r="AJ386" i="6"/>
  <c r="AK386" i="6"/>
  <c r="AL386" i="6"/>
  <c r="AM386" i="6"/>
  <c r="AH387" i="6"/>
  <c r="AI387" i="6"/>
  <c r="AK387" i="6"/>
  <c r="AL387" i="6"/>
  <c r="AM387" i="6"/>
  <c r="AH388" i="6"/>
  <c r="AI388" i="6"/>
  <c r="AK388" i="6"/>
  <c r="AL388" i="6"/>
  <c r="AM388" i="6"/>
  <c r="AH389" i="6"/>
  <c r="AI389" i="6"/>
  <c r="AK389" i="6"/>
  <c r="AL389" i="6"/>
  <c r="AM389" i="6"/>
  <c r="AH390" i="6"/>
  <c r="AI390" i="6"/>
  <c r="AK390" i="6"/>
  <c r="AL390" i="6"/>
  <c r="AM390" i="6"/>
  <c r="AH391" i="6"/>
  <c r="AI391" i="6"/>
  <c r="AK391" i="6"/>
  <c r="AL391" i="6"/>
  <c r="AM391" i="6"/>
  <c r="AH392" i="6"/>
  <c r="AI392" i="6"/>
  <c r="AK392" i="6"/>
  <c r="AL392" i="6"/>
  <c r="AM392" i="6"/>
  <c r="AH393" i="6"/>
  <c r="AI393" i="6"/>
  <c r="AK393" i="6"/>
  <c r="AL393" i="6"/>
  <c r="AM393" i="6"/>
  <c r="AH394" i="6"/>
  <c r="AI394" i="6"/>
  <c r="AK394" i="6"/>
  <c r="AL394" i="6"/>
  <c r="AM394" i="6"/>
  <c r="AH395" i="6"/>
  <c r="AI395" i="6"/>
  <c r="AK395" i="6"/>
  <c r="AL395" i="6"/>
  <c r="AM395" i="6"/>
  <c r="AH396" i="6"/>
  <c r="AI396" i="6"/>
  <c r="AK396" i="6"/>
  <c r="AL396" i="6"/>
  <c r="AM396" i="6"/>
  <c r="AH397" i="6"/>
  <c r="AI397" i="6"/>
  <c r="AK397" i="6"/>
  <c r="AL397" i="6"/>
  <c r="AM397" i="6"/>
  <c r="AH398" i="6"/>
  <c r="AI398" i="6"/>
  <c r="AK398" i="6"/>
  <c r="AL398" i="6"/>
  <c r="AM398" i="6"/>
  <c r="AH399" i="6"/>
  <c r="AI399" i="6"/>
  <c r="AK399" i="6"/>
  <c r="AL399" i="6"/>
  <c r="AM399" i="6"/>
  <c r="AH400" i="6"/>
  <c r="AI400" i="6"/>
  <c r="AJ400" i="6"/>
  <c r="AK400" i="6"/>
  <c r="AL400" i="6"/>
  <c r="AM400" i="6"/>
  <c r="AH401" i="6"/>
  <c r="AI401" i="6"/>
  <c r="AJ401" i="6"/>
  <c r="AK401" i="6"/>
  <c r="AL401" i="6"/>
  <c r="AM401" i="6"/>
  <c r="AH402" i="6"/>
  <c r="AI402" i="6"/>
  <c r="AJ402" i="6"/>
  <c r="AK402" i="6"/>
  <c r="AL402" i="6"/>
  <c r="AM402" i="6"/>
  <c r="AH403" i="6"/>
  <c r="AI403" i="6"/>
  <c r="AJ403" i="6"/>
  <c r="AK403" i="6"/>
  <c r="AL403" i="6"/>
  <c r="AM403" i="6"/>
  <c r="AH404" i="6"/>
  <c r="AI404" i="6"/>
  <c r="AJ404" i="6"/>
  <c r="AK404" i="6"/>
  <c r="AL404" i="6"/>
  <c r="AM404" i="6"/>
  <c r="AH405" i="6"/>
  <c r="AI405" i="6"/>
  <c r="AJ405" i="6"/>
  <c r="AK405" i="6"/>
  <c r="AL405" i="6"/>
  <c r="AM405" i="6"/>
  <c r="AH406" i="6"/>
  <c r="AI406" i="6"/>
  <c r="AJ406" i="6"/>
  <c r="AK406" i="6"/>
  <c r="AL406" i="6"/>
  <c r="AM406" i="6"/>
  <c r="AH407" i="6"/>
  <c r="AI407" i="6"/>
  <c r="AJ407" i="6"/>
  <c r="AK407" i="6"/>
  <c r="AL407" i="6"/>
  <c r="AM407" i="6"/>
  <c r="AH408" i="6"/>
  <c r="AI408" i="6"/>
  <c r="AJ408" i="6"/>
  <c r="AK408" i="6"/>
  <c r="AL408" i="6"/>
  <c r="AM408" i="6"/>
  <c r="AH409" i="6"/>
  <c r="AI409" i="6"/>
  <c r="AM409" i="6"/>
  <c r="AH410" i="6"/>
  <c r="AI410" i="6"/>
  <c r="AJ410" i="6"/>
  <c r="AK410" i="6"/>
  <c r="AL410" i="6"/>
  <c r="AM410" i="6"/>
  <c r="AH411" i="6"/>
  <c r="AI411" i="6"/>
  <c r="AJ411" i="6"/>
  <c r="AK411" i="6"/>
  <c r="AL411" i="6"/>
  <c r="AM411" i="6"/>
  <c r="AH412" i="6"/>
  <c r="AI412" i="6"/>
  <c r="AJ412" i="6"/>
  <c r="AK412" i="6"/>
  <c r="AL412" i="6"/>
  <c r="AM412" i="6"/>
  <c r="AH413" i="6"/>
  <c r="AI413" i="6"/>
  <c r="AK413" i="6"/>
  <c r="AL413" i="6"/>
  <c r="AM413" i="6"/>
  <c r="AH414" i="6"/>
  <c r="AI414" i="6"/>
  <c r="AK414" i="6"/>
  <c r="AL414" i="6"/>
  <c r="AM414" i="6"/>
  <c r="AH415" i="6"/>
  <c r="AI415" i="6"/>
  <c r="AK415" i="6"/>
  <c r="AL415" i="6"/>
  <c r="AM415" i="6"/>
  <c r="AH416" i="6"/>
  <c r="AI416" i="6"/>
  <c r="AK416" i="6"/>
  <c r="AL416" i="6"/>
  <c r="AM416" i="6"/>
  <c r="AH417" i="6"/>
  <c r="AI417" i="6"/>
  <c r="AK417" i="6"/>
  <c r="AL417" i="6"/>
  <c r="AM417" i="6"/>
  <c r="AH418" i="6"/>
  <c r="AI418" i="6"/>
  <c r="AK418" i="6"/>
  <c r="AL418" i="6"/>
  <c r="AM418" i="6"/>
  <c r="AH419" i="6"/>
  <c r="AI419" i="6"/>
  <c r="AK419" i="6"/>
  <c r="AL419" i="6"/>
  <c r="AM419" i="6"/>
  <c r="AH420" i="6"/>
  <c r="AI420" i="6"/>
  <c r="AK420" i="6"/>
  <c r="AL420" i="6"/>
  <c r="AM420" i="6"/>
  <c r="AH421" i="6"/>
  <c r="AI421" i="6"/>
  <c r="AK421" i="6"/>
  <c r="AL421" i="6"/>
  <c r="AM421" i="6"/>
  <c r="AH422" i="6"/>
  <c r="AI422" i="6"/>
  <c r="AK422" i="6"/>
  <c r="AL422" i="6"/>
  <c r="AM422" i="6"/>
  <c r="AH423" i="6"/>
  <c r="AI423" i="6"/>
  <c r="AK423" i="6"/>
  <c r="AL423" i="6"/>
  <c r="AM423" i="6"/>
  <c r="AH424" i="6"/>
  <c r="AI424" i="6"/>
  <c r="AK424" i="6"/>
  <c r="AL424" i="6"/>
  <c r="AM424" i="6"/>
  <c r="AH425" i="6"/>
  <c r="AI425" i="6"/>
  <c r="AK425" i="6"/>
  <c r="AL425" i="6"/>
  <c r="AM425" i="6"/>
  <c r="AH426" i="6"/>
  <c r="AI426" i="6"/>
  <c r="AK426" i="6"/>
  <c r="AL426" i="6"/>
  <c r="AM426" i="6"/>
  <c r="AH427" i="6"/>
  <c r="AI427" i="6"/>
  <c r="AK427" i="6"/>
  <c r="AL427" i="6"/>
  <c r="AM427" i="6"/>
  <c r="AH428" i="6"/>
  <c r="AI428" i="6"/>
  <c r="AK428" i="6"/>
  <c r="AL428" i="6"/>
  <c r="AM428" i="6"/>
  <c r="AH429" i="6"/>
  <c r="AI429" i="6"/>
  <c r="AK429" i="6"/>
  <c r="AL429" i="6"/>
  <c r="AM429" i="6"/>
  <c r="AH430" i="6"/>
  <c r="AI430" i="6"/>
  <c r="AK430" i="6"/>
  <c r="AL430" i="6"/>
  <c r="AM430" i="6"/>
  <c r="AH431" i="6"/>
  <c r="AI431" i="6"/>
  <c r="AK431" i="6"/>
  <c r="AL431" i="6"/>
  <c r="AM431" i="6"/>
  <c r="AH432" i="6"/>
  <c r="AI432" i="6"/>
  <c r="AK432" i="6"/>
  <c r="AL432" i="6"/>
  <c r="AM432" i="6"/>
  <c r="AH433" i="6"/>
  <c r="AI433" i="6"/>
  <c r="AK433" i="6"/>
  <c r="AL433" i="6"/>
  <c r="AM433" i="6"/>
  <c r="AH434" i="6"/>
  <c r="AI434" i="6"/>
  <c r="AK434" i="6"/>
  <c r="AL434" i="6"/>
  <c r="AM434" i="6"/>
  <c r="AH435" i="6"/>
  <c r="AI435" i="6"/>
  <c r="AK435" i="6"/>
  <c r="AL435" i="6"/>
  <c r="AM435" i="6"/>
  <c r="AH436" i="6"/>
  <c r="AI436" i="6"/>
  <c r="AK436" i="6"/>
  <c r="AL436" i="6"/>
  <c r="AM436" i="6"/>
  <c r="AH437" i="6"/>
  <c r="AI437" i="6"/>
  <c r="AK437" i="6"/>
  <c r="AL437" i="6"/>
  <c r="AM437" i="6"/>
  <c r="AH438" i="6"/>
  <c r="AI438" i="6"/>
  <c r="AK438" i="6"/>
  <c r="AL438" i="6"/>
  <c r="AM438" i="6"/>
  <c r="AH439" i="6"/>
  <c r="AI439" i="6"/>
  <c r="AK439" i="6"/>
  <c r="AL439" i="6"/>
  <c r="AM439" i="6"/>
  <c r="AH440" i="6"/>
  <c r="AI440" i="6"/>
  <c r="AK440" i="6"/>
  <c r="AL440" i="6"/>
  <c r="AM440" i="6"/>
  <c r="AH441" i="6"/>
  <c r="AI441" i="6"/>
  <c r="AK441" i="6"/>
  <c r="AL441" i="6"/>
  <c r="AM441" i="6"/>
  <c r="AH442" i="6"/>
  <c r="AI442" i="6"/>
  <c r="AK442" i="6"/>
  <c r="AL442" i="6"/>
  <c r="AM442" i="6"/>
  <c r="AH443" i="6"/>
  <c r="AI443" i="6"/>
  <c r="AK443" i="6"/>
  <c r="AL443" i="6"/>
  <c r="AM443" i="6"/>
  <c r="AH444" i="6"/>
  <c r="AI444" i="6"/>
  <c r="AK444" i="6"/>
  <c r="AL444" i="6"/>
  <c r="AM444" i="6"/>
  <c r="AH445" i="6"/>
  <c r="AI445" i="6"/>
  <c r="AK445" i="6"/>
  <c r="AL445" i="6"/>
  <c r="AM445" i="6"/>
  <c r="AH446" i="6"/>
  <c r="AI446" i="6"/>
  <c r="AK446" i="6"/>
  <c r="AL446" i="6"/>
  <c r="AM446" i="6"/>
  <c r="AH447" i="6"/>
  <c r="AI447" i="6"/>
  <c r="AK447" i="6"/>
  <c r="AL447" i="6"/>
  <c r="AM447" i="6"/>
  <c r="AH448" i="6"/>
  <c r="AI448" i="6"/>
  <c r="AK448" i="6"/>
  <c r="AL448" i="6"/>
  <c r="AM448" i="6"/>
  <c r="AH449" i="6"/>
  <c r="AI449" i="6"/>
  <c r="AK449" i="6"/>
  <c r="AL449" i="6"/>
  <c r="AM449" i="6"/>
  <c r="AH450" i="6"/>
  <c r="AI450" i="6"/>
  <c r="AK450" i="6"/>
  <c r="AL450" i="6"/>
  <c r="AM450" i="6"/>
  <c r="AH451" i="6"/>
  <c r="AI451" i="6"/>
  <c r="AK451" i="6"/>
  <c r="AL451" i="6"/>
  <c r="AM451" i="6"/>
  <c r="AH452" i="6"/>
  <c r="AI452" i="6"/>
  <c r="AK452" i="6"/>
  <c r="AL452" i="6"/>
  <c r="AM452" i="6"/>
  <c r="AH453" i="6"/>
  <c r="AI453" i="6"/>
  <c r="AK453" i="6"/>
  <c r="AL453" i="6"/>
  <c r="AM453" i="6"/>
  <c r="AH454" i="6"/>
  <c r="AI454" i="6"/>
  <c r="AK454" i="6"/>
  <c r="AL454" i="6"/>
  <c r="AM454" i="6"/>
  <c r="AH455" i="6"/>
  <c r="AI455" i="6"/>
  <c r="AK455" i="6"/>
  <c r="AL455" i="6"/>
  <c r="AM455" i="6"/>
  <c r="AH456" i="6"/>
  <c r="AI456" i="6"/>
  <c r="AK456" i="6"/>
  <c r="AL456" i="6"/>
  <c r="AM456" i="6"/>
  <c r="AH457" i="6"/>
  <c r="AI457" i="6"/>
  <c r="AK457" i="6"/>
  <c r="AL457" i="6"/>
  <c r="AM457" i="6"/>
  <c r="AH458" i="6"/>
  <c r="AI458" i="6"/>
  <c r="AK458" i="6"/>
  <c r="AL458" i="6"/>
  <c r="AM458" i="6"/>
  <c r="AH459" i="6"/>
  <c r="AI459" i="6"/>
  <c r="AK459" i="6"/>
  <c r="AL459" i="6"/>
  <c r="AM459" i="6"/>
  <c r="AH460" i="6"/>
  <c r="AI460" i="6"/>
  <c r="AK460" i="6"/>
  <c r="AL460" i="6"/>
  <c r="AM460" i="6"/>
  <c r="AH461" i="6"/>
  <c r="AI461" i="6"/>
  <c r="AK461" i="6"/>
  <c r="AL461" i="6"/>
  <c r="AM461" i="6"/>
  <c r="AH462" i="6"/>
  <c r="AI462" i="6"/>
  <c r="AK462" i="6"/>
  <c r="AL462" i="6"/>
  <c r="AM462" i="6"/>
  <c r="AH463" i="6"/>
  <c r="AI463" i="6"/>
  <c r="AK463" i="6"/>
  <c r="AL463" i="6"/>
  <c r="AM463" i="6"/>
  <c r="AH464" i="6"/>
  <c r="AI464" i="6"/>
  <c r="AK464" i="6"/>
  <c r="AL464" i="6"/>
  <c r="AM464" i="6"/>
  <c r="AH465" i="6"/>
  <c r="AI465" i="6"/>
  <c r="AK465" i="6"/>
  <c r="AL465" i="6"/>
  <c r="AM465" i="6"/>
  <c r="AH466" i="6"/>
  <c r="AI466" i="6"/>
  <c r="AK466" i="6"/>
  <c r="AL466" i="6"/>
  <c r="AM466" i="6"/>
  <c r="AH467" i="6"/>
  <c r="AI467" i="6"/>
  <c r="AK467" i="6"/>
  <c r="AL467" i="6"/>
  <c r="AM467" i="6"/>
  <c r="AH468" i="6"/>
  <c r="AI468" i="6"/>
  <c r="AK468" i="6"/>
  <c r="AL468" i="6"/>
  <c r="AM468" i="6"/>
  <c r="AH469" i="6"/>
  <c r="AI469" i="6"/>
  <c r="AK469" i="6"/>
  <c r="AL469" i="6"/>
  <c r="AM469" i="6"/>
  <c r="AH470" i="6"/>
  <c r="AI470" i="6"/>
  <c r="AK470" i="6"/>
  <c r="AL470" i="6"/>
  <c r="AM470" i="6"/>
  <c r="AH471" i="6"/>
  <c r="AI471" i="6"/>
  <c r="AK471" i="6"/>
  <c r="AL471" i="6"/>
  <c r="AM471" i="6"/>
  <c r="AH472" i="6"/>
  <c r="AI472" i="6"/>
  <c r="AK472" i="6"/>
  <c r="AL472" i="6"/>
  <c r="AM472" i="6"/>
  <c r="AH473" i="6"/>
  <c r="AI473" i="6"/>
  <c r="AK473" i="6"/>
  <c r="AL473" i="6"/>
  <c r="AM473" i="6"/>
  <c r="AH474" i="6"/>
  <c r="AI474" i="6"/>
  <c r="AK474" i="6"/>
  <c r="AL474" i="6"/>
  <c r="AM474" i="6"/>
  <c r="AH475" i="6"/>
  <c r="AI475" i="6"/>
  <c r="AK475" i="6"/>
  <c r="AL475" i="6"/>
  <c r="AM475" i="6"/>
  <c r="AH476" i="6"/>
  <c r="AI476" i="6"/>
  <c r="AK476" i="6"/>
  <c r="AL476" i="6"/>
  <c r="AM476" i="6"/>
  <c r="AH477" i="6"/>
  <c r="AI477" i="6"/>
  <c r="AK477" i="6"/>
  <c r="AL477" i="6"/>
  <c r="AM477" i="6"/>
  <c r="AH478" i="6"/>
  <c r="AI478" i="6"/>
  <c r="AK478" i="6"/>
  <c r="AL478" i="6"/>
  <c r="AM478" i="6"/>
  <c r="AH479" i="6"/>
  <c r="AI479" i="6"/>
  <c r="AK479" i="6"/>
  <c r="AL479" i="6"/>
  <c r="AM479" i="6"/>
  <c r="AI3" i="10" l="1"/>
  <c r="AJ3" i="10"/>
  <c r="AK3" i="10"/>
  <c r="AL3" i="10"/>
  <c r="AM3" i="10"/>
  <c r="AN3" i="10"/>
  <c r="AJ4" i="10"/>
  <c r="AK4" i="10"/>
  <c r="AL4" i="10"/>
  <c r="AM4" i="10"/>
  <c r="AN4" i="10"/>
  <c r="AJ5" i="10"/>
  <c r="AK5" i="10"/>
  <c r="AL5" i="10"/>
  <c r="AM5" i="10"/>
  <c r="AN5" i="10"/>
  <c r="AJ6" i="10"/>
  <c r="AK6" i="10"/>
  <c r="AL6" i="10"/>
  <c r="AM6" i="10"/>
  <c r="AN6" i="10"/>
  <c r="AJ7" i="10"/>
  <c r="AK7" i="10"/>
  <c r="AL7" i="10"/>
  <c r="AM7" i="10"/>
  <c r="AN7" i="10"/>
  <c r="AJ8" i="10"/>
  <c r="AK8" i="10"/>
  <c r="AL8" i="10"/>
  <c r="AM8" i="10"/>
  <c r="AN8" i="10"/>
  <c r="AJ9" i="10"/>
  <c r="AK9" i="10"/>
  <c r="AL9" i="10"/>
  <c r="AM9" i="10"/>
  <c r="AN9" i="10"/>
  <c r="AJ10" i="10"/>
  <c r="AK10" i="10"/>
  <c r="AL10" i="10"/>
  <c r="AM10" i="10"/>
  <c r="AN10" i="10"/>
  <c r="AJ11" i="10"/>
  <c r="AL11" i="10"/>
  <c r="AM11" i="10"/>
  <c r="AN11" i="10"/>
  <c r="AJ12" i="10"/>
  <c r="AL12" i="10"/>
  <c r="AM12" i="10"/>
  <c r="AN12" i="10"/>
  <c r="AJ13" i="10"/>
  <c r="AL13" i="10"/>
  <c r="AM13" i="10"/>
  <c r="AN13" i="10"/>
  <c r="AJ14" i="10"/>
  <c r="AK14" i="10"/>
  <c r="AL14" i="10"/>
  <c r="AM14" i="10"/>
  <c r="AN14" i="10"/>
  <c r="AJ15" i="10"/>
  <c r="AK15" i="10"/>
  <c r="AL15" i="10"/>
  <c r="AM15" i="10"/>
  <c r="AN15" i="10"/>
  <c r="AJ16" i="10"/>
  <c r="AK16" i="10"/>
  <c r="AL16" i="10"/>
  <c r="AM16" i="10"/>
  <c r="AN16" i="10"/>
  <c r="AJ17" i="10"/>
  <c r="AK17" i="10"/>
  <c r="AL17" i="10"/>
  <c r="AM17" i="10"/>
  <c r="AN17" i="10"/>
  <c r="AJ18" i="10"/>
  <c r="AK18" i="10"/>
  <c r="AL18" i="10"/>
  <c r="AM18" i="10"/>
  <c r="AN18" i="10"/>
  <c r="AJ19" i="10"/>
  <c r="AK19" i="10"/>
  <c r="AL19" i="10"/>
  <c r="AM19" i="10"/>
  <c r="AN19" i="10"/>
  <c r="AJ20" i="10"/>
  <c r="AK20" i="10"/>
  <c r="AL20" i="10"/>
  <c r="AM20" i="10"/>
  <c r="AN20" i="10"/>
  <c r="AJ21" i="10"/>
  <c r="AK21" i="10"/>
  <c r="AL21" i="10"/>
  <c r="AM21" i="10"/>
  <c r="AN21" i="10"/>
  <c r="AJ22" i="10"/>
  <c r="AK22" i="10"/>
  <c r="AL22" i="10"/>
  <c r="AM22" i="10"/>
  <c r="AN22" i="10"/>
  <c r="AJ23" i="10"/>
  <c r="AK23" i="10"/>
  <c r="AL23" i="10"/>
  <c r="AM23" i="10"/>
  <c r="AN23" i="10"/>
  <c r="AJ24" i="10"/>
  <c r="AK24" i="10"/>
  <c r="AL24" i="10"/>
  <c r="AM24" i="10"/>
  <c r="AN24" i="10"/>
  <c r="AJ25" i="10"/>
  <c r="AK25" i="10"/>
  <c r="AL25" i="10"/>
  <c r="AM25" i="10"/>
  <c r="AN25" i="10"/>
  <c r="AJ26" i="10"/>
  <c r="AK26" i="10"/>
  <c r="AL26" i="10"/>
  <c r="AM26" i="10"/>
  <c r="AN26" i="10"/>
  <c r="AJ27" i="10"/>
  <c r="AK27" i="10"/>
  <c r="AL27" i="10"/>
  <c r="AM27" i="10"/>
  <c r="AN27" i="10"/>
  <c r="AJ28" i="10"/>
  <c r="AL28" i="10"/>
  <c r="AM28" i="10"/>
  <c r="AN28" i="10"/>
  <c r="AJ29" i="10"/>
  <c r="AL29" i="10"/>
  <c r="AM29" i="10"/>
  <c r="AN29" i="10"/>
  <c r="AJ30" i="10"/>
  <c r="AL30" i="10"/>
  <c r="AM30" i="10"/>
  <c r="AN30" i="10"/>
  <c r="AJ31" i="10"/>
  <c r="AL31" i="10"/>
  <c r="AM31" i="10"/>
  <c r="AN31" i="10"/>
  <c r="AJ32" i="10"/>
  <c r="AL32" i="10"/>
  <c r="AM32" i="10"/>
  <c r="AN32" i="10"/>
  <c r="AJ33" i="10"/>
  <c r="AL33" i="10"/>
  <c r="AM33" i="10"/>
  <c r="AN33" i="10"/>
  <c r="AJ34" i="10"/>
  <c r="AL34" i="10"/>
  <c r="AM34" i="10"/>
  <c r="AN34" i="10"/>
  <c r="AJ35" i="10"/>
  <c r="AL35" i="10"/>
  <c r="AM35" i="10"/>
  <c r="AN35" i="10"/>
  <c r="AJ36" i="10"/>
  <c r="AL36" i="10"/>
  <c r="AM36" i="10"/>
  <c r="AN36" i="10"/>
  <c r="AJ37" i="10"/>
  <c r="AL37" i="10"/>
  <c r="AM37" i="10"/>
  <c r="AN37" i="10"/>
  <c r="AJ38" i="10"/>
  <c r="AL38" i="10"/>
  <c r="AM38" i="10"/>
  <c r="AN38" i="10"/>
  <c r="AJ39" i="10"/>
  <c r="AL39" i="10"/>
  <c r="AM39" i="10"/>
  <c r="AN39" i="10"/>
  <c r="AJ40" i="10"/>
  <c r="AL40" i="10"/>
  <c r="AM40" i="10"/>
  <c r="AN40" i="10"/>
  <c r="AJ41" i="10"/>
  <c r="AK41" i="10"/>
  <c r="AL41" i="10"/>
  <c r="AM41" i="10"/>
  <c r="AN41" i="10"/>
  <c r="AJ42" i="10"/>
  <c r="AK42" i="10"/>
  <c r="AL42" i="10"/>
  <c r="AM42" i="10"/>
  <c r="AN42" i="10"/>
  <c r="AJ43" i="10"/>
  <c r="AK43" i="10"/>
  <c r="AL43" i="10"/>
  <c r="AM43" i="10"/>
  <c r="AN43" i="10"/>
  <c r="AJ44" i="10"/>
  <c r="AK44" i="10"/>
  <c r="AL44" i="10"/>
  <c r="AM44" i="10"/>
  <c r="AN44" i="10"/>
  <c r="AJ45" i="10"/>
  <c r="AK45" i="10"/>
  <c r="AL45" i="10"/>
  <c r="AM45" i="10"/>
  <c r="AN45" i="10"/>
  <c r="AJ46" i="10"/>
  <c r="AK46" i="10"/>
  <c r="AL46" i="10"/>
  <c r="AM46" i="10"/>
  <c r="AN46" i="10"/>
  <c r="AJ47" i="10"/>
  <c r="AK47" i="10"/>
  <c r="AL47" i="10"/>
  <c r="AM47" i="10"/>
  <c r="AN47" i="10"/>
  <c r="AJ48" i="10"/>
  <c r="AK48" i="10"/>
  <c r="AL48" i="10"/>
  <c r="AM48" i="10"/>
  <c r="AN48" i="10"/>
  <c r="AJ49" i="10"/>
  <c r="AK49" i="10"/>
  <c r="AL49" i="10"/>
  <c r="AM49" i="10"/>
  <c r="AN49" i="10"/>
  <c r="AJ50" i="10"/>
  <c r="AK50" i="10"/>
  <c r="AL50" i="10"/>
  <c r="AM50" i="10"/>
  <c r="AN50" i="10"/>
  <c r="AJ51" i="10"/>
  <c r="AK51" i="10"/>
  <c r="AL51" i="10"/>
  <c r="AM51" i="10"/>
  <c r="AN51" i="10"/>
  <c r="AJ52" i="10"/>
  <c r="AK52" i="10"/>
  <c r="AL52" i="10"/>
  <c r="AM52" i="10"/>
  <c r="AN52" i="10"/>
  <c r="AJ53" i="10"/>
  <c r="AK53" i="10"/>
  <c r="AL53" i="10"/>
  <c r="AM53" i="10"/>
  <c r="AN53" i="10"/>
  <c r="AJ54" i="10"/>
  <c r="AK54" i="10"/>
  <c r="AL54" i="10"/>
  <c r="AM54" i="10"/>
  <c r="AN54" i="10"/>
  <c r="AJ55" i="10"/>
  <c r="AK55" i="10"/>
  <c r="AL55" i="10"/>
  <c r="AM55" i="10"/>
  <c r="AN55" i="10"/>
  <c r="AJ56" i="10"/>
  <c r="AK56" i="10"/>
  <c r="AL56" i="10"/>
  <c r="AM56" i="10"/>
  <c r="AN56" i="10"/>
  <c r="AJ57" i="10"/>
  <c r="AK57" i="10"/>
  <c r="AL57" i="10"/>
  <c r="AM57" i="10"/>
  <c r="AN57" i="10"/>
  <c r="AJ58" i="10"/>
  <c r="AK58" i="10"/>
  <c r="AL58" i="10"/>
  <c r="AM58" i="10"/>
  <c r="AN58" i="10"/>
  <c r="AJ59" i="10"/>
  <c r="AK59" i="10"/>
  <c r="AL59" i="10"/>
  <c r="AM59" i="10"/>
  <c r="AN59" i="10"/>
  <c r="AJ60" i="10"/>
  <c r="AK60" i="10"/>
  <c r="AL60" i="10"/>
  <c r="AM60" i="10"/>
  <c r="AN60" i="10"/>
  <c r="AJ61" i="10"/>
  <c r="AK61" i="10"/>
  <c r="AL61" i="10"/>
  <c r="AM61" i="10"/>
  <c r="AN61" i="10"/>
  <c r="AJ62" i="10"/>
  <c r="AK62" i="10"/>
  <c r="AL62" i="10"/>
  <c r="AM62" i="10"/>
  <c r="AN62" i="10"/>
  <c r="AJ63" i="10"/>
  <c r="AK63" i="10"/>
  <c r="AL63" i="10"/>
  <c r="AM63" i="10"/>
  <c r="AN63" i="10"/>
  <c r="AJ64" i="10"/>
  <c r="AK64" i="10"/>
  <c r="AL64" i="10"/>
  <c r="AM64" i="10"/>
  <c r="AN64" i="10"/>
  <c r="AJ65" i="10"/>
  <c r="AK65" i="10"/>
  <c r="AL65" i="10"/>
  <c r="AM65" i="10"/>
  <c r="AN65" i="10"/>
  <c r="AJ66" i="10"/>
  <c r="AK66" i="10"/>
  <c r="AL66" i="10"/>
  <c r="AM66" i="10"/>
  <c r="AN66" i="10"/>
  <c r="AJ67" i="10"/>
  <c r="AL67" i="10"/>
  <c r="AM67" i="10"/>
  <c r="AN67" i="10"/>
  <c r="AJ68" i="10"/>
  <c r="AK68" i="10"/>
  <c r="AL68" i="10"/>
  <c r="AM68" i="10"/>
  <c r="AN68" i="10"/>
  <c r="AJ69" i="10"/>
  <c r="AK69" i="10"/>
  <c r="AL69" i="10"/>
  <c r="AM69" i="10"/>
  <c r="AN69" i="10"/>
  <c r="AJ70" i="10"/>
  <c r="AK70" i="10"/>
  <c r="AL70" i="10"/>
  <c r="AM70" i="10"/>
  <c r="AN70" i="10"/>
  <c r="AJ71" i="10"/>
  <c r="AK71" i="10"/>
  <c r="AL71" i="10"/>
  <c r="AM71" i="10"/>
  <c r="AN71" i="10"/>
  <c r="AJ72" i="10"/>
  <c r="AK72" i="10"/>
  <c r="AL72" i="10"/>
  <c r="AM72" i="10"/>
  <c r="AN72" i="10"/>
  <c r="AJ73" i="10"/>
  <c r="AK73" i="10"/>
  <c r="AL73" i="10"/>
  <c r="AM73" i="10"/>
  <c r="AN73" i="10"/>
  <c r="AJ74" i="10"/>
  <c r="AK74" i="10"/>
  <c r="AL74" i="10"/>
  <c r="AM74" i="10"/>
  <c r="AN74" i="10"/>
  <c r="AJ75" i="10"/>
  <c r="AK75" i="10"/>
  <c r="AL75" i="10"/>
  <c r="AM75" i="10"/>
  <c r="AN75" i="10"/>
  <c r="AJ76" i="10"/>
  <c r="AK76" i="10"/>
  <c r="AL76" i="10"/>
  <c r="AM76" i="10"/>
  <c r="AN76" i="10"/>
  <c r="AJ77" i="10"/>
  <c r="AK77" i="10"/>
  <c r="AL77" i="10"/>
  <c r="AM77" i="10"/>
  <c r="AN77" i="10"/>
  <c r="AJ78" i="10"/>
  <c r="AK78" i="10"/>
  <c r="AL78" i="10"/>
  <c r="AM78" i="10"/>
  <c r="AN78" i="10"/>
  <c r="AJ79" i="10"/>
  <c r="AK79" i="10"/>
  <c r="AL79" i="10"/>
  <c r="AM79" i="10"/>
  <c r="AN79" i="10"/>
  <c r="AJ80" i="10"/>
  <c r="AK80" i="10"/>
  <c r="AL80" i="10"/>
  <c r="AM80" i="10"/>
  <c r="AN80" i="10"/>
  <c r="AJ81" i="10"/>
  <c r="AK81" i="10"/>
  <c r="AL81" i="10"/>
  <c r="AM81" i="10"/>
  <c r="AN81" i="10"/>
  <c r="AJ82" i="10"/>
  <c r="AK82" i="10"/>
  <c r="AL82" i="10"/>
  <c r="AM82" i="10"/>
  <c r="AN82" i="10"/>
  <c r="AJ83" i="10"/>
  <c r="AK83" i="10"/>
  <c r="AL83" i="10"/>
  <c r="AM83" i="10"/>
  <c r="AN83" i="10"/>
  <c r="AJ84" i="10"/>
  <c r="AK84" i="10"/>
  <c r="AL84" i="10"/>
  <c r="AM84" i="10"/>
  <c r="AN84" i="10"/>
  <c r="AJ85" i="10"/>
  <c r="AK85" i="10"/>
  <c r="AL85" i="10"/>
  <c r="AM85" i="10"/>
  <c r="AN85" i="10"/>
  <c r="AJ86" i="10"/>
  <c r="AK86" i="10"/>
  <c r="AL86" i="10"/>
  <c r="AM86" i="10"/>
  <c r="AN86" i="10"/>
  <c r="AJ87" i="10"/>
  <c r="AK87" i="10"/>
  <c r="AL87" i="10"/>
  <c r="AM87" i="10"/>
  <c r="AN87" i="10"/>
  <c r="AH8" i="6" l="1"/>
  <c r="AI8" i="6"/>
  <c r="AK8" i="6"/>
  <c r="AL8" i="6"/>
  <c r="AM8" i="6"/>
  <c r="D1215" i="12" l="1"/>
  <c r="D1214" i="12"/>
  <c r="D1240" i="12"/>
  <c r="D1239" i="12"/>
  <c r="D1235" i="12"/>
  <c r="D1234" i="12"/>
  <c r="D1233" i="12"/>
  <c r="D1232" i="12"/>
  <c r="D1231" i="12"/>
  <c r="D1118" i="12" l="1"/>
  <c r="D1119" i="12"/>
  <c r="D1120" i="12"/>
  <c r="D1116" i="12"/>
  <c r="D1117" i="12"/>
  <c r="D1115" i="12"/>
  <c r="F22" i="2" l="1"/>
  <c r="E9" i="2" l="1"/>
  <c r="C22" i="2" l="1"/>
  <c r="E5" i="2" l="1"/>
  <c r="E7" i="2"/>
  <c r="E10" i="2" l="1"/>
  <c r="E11" i="2" s="1"/>
  <c r="D115" i="12" l="1"/>
</calcChain>
</file>

<file path=xl/sharedStrings.xml><?xml version="1.0" encoding="utf-8"?>
<sst xmlns="http://schemas.openxmlformats.org/spreadsheetml/2006/main" count="18070" uniqueCount="3787">
  <si>
    <t>POD</t>
  </si>
  <si>
    <t xml:space="preserve">Item </t>
  </si>
  <si>
    <t>*PROGRAMADOS PARA EMBARQUE</t>
  </si>
  <si>
    <t>Cliente</t>
  </si>
  <si>
    <t>Seq.</t>
  </si>
  <si>
    <t>Carga</t>
  </si>
  <si>
    <t>Información</t>
  </si>
  <si>
    <t>SEARA</t>
  </si>
  <si>
    <t>SAO BORJA</t>
  </si>
  <si>
    <t>CIP</t>
  </si>
  <si>
    <t>SERGIO NAVA CIA LTDA</t>
  </si>
  <si>
    <t>LBI-30</t>
  </si>
  <si>
    <t>CORTES DE CERDO CONGELADOS CON HUESO - CHULETA VETADA</t>
  </si>
  <si>
    <t>PAL-15</t>
  </si>
  <si>
    <t>Comentarios</t>
  </si>
  <si>
    <t>Factura</t>
  </si>
  <si>
    <t>Cajas</t>
  </si>
  <si>
    <t>Peso Liq. Cargado</t>
  </si>
  <si>
    <t>Peso liquido Contrato/ Seq.</t>
  </si>
  <si>
    <t>Marca</t>
  </si>
  <si>
    <t>Sif Producción</t>
  </si>
  <si>
    <t>Precio</t>
  </si>
  <si>
    <t>Producto</t>
  </si>
  <si>
    <t>Sigla</t>
  </si>
  <si>
    <t>Transportadora</t>
  </si>
  <si>
    <t>Frontera</t>
  </si>
  <si>
    <t>Incoterm</t>
  </si>
  <si>
    <t>Programado</t>
  </si>
  <si>
    <t>Semana Embarque</t>
  </si>
  <si>
    <t>Restricción de contrato</t>
  </si>
  <si>
    <t>*SIN PROGRAMACIÓN</t>
  </si>
  <si>
    <t>CHILE</t>
  </si>
  <si>
    <t>PO</t>
  </si>
  <si>
    <t>Fecha emissión Sanitario</t>
  </si>
  <si>
    <t>COMERCIAL CERRILLOS S.A.</t>
  </si>
  <si>
    <t>SANTIAGO VIA LOS ANDES</t>
  </si>
  <si>
    <t>JBS CHILE LIMITADA</t>
  </si>
  <si>
    <t>CORTES DE CERDO CONGELADO CON HUESO - CHULETA CENTRO</t>
  </si>
  <si>
    <t>WALMART CHILE SA</t>
  </si>
  <si>
    <t>SPA-28</t>
  </si>
  <si>
    <t>CARNE DE CERDO CON HUESO CONGELADA - COSTILLAR</t>
  </si>
  <si>
    <t>COOPERSEARA</t>
  </si>
  <si>
    <t>OB-374</t>
  </si>
  <si>
    <t>PECHUGA DE POLLO CONGELADA DESHUESADA SIN PIEL</t>
  </si>
  <si>
    <t>Chapa Caballo</t>
  </si>
  <si>
    <t>Chapa Carreta</t>
  </si>
  <si>
    <t>SUSARON COMERCIAL LIMITADA</t>
  </si>
  <si>
    <t xml:space="preserve">TOTAL </t>
  </si>
  <si>
    <t>GR-696</t>
  </si>
  <si>
    <t>CARNE DE POLLO DESHUESADA MARINADA CONGELADA - PECHUGA</t>
  </si>
  <si>
    <t>FRIGORIFICO DE OSORNO S.A.</t>
  </si>
  <si>
    <t>Fecha Contrato</t>
  </si>
  <si>
    <t>PATAS DE CERDO CONGELADAS</t>
  </si>
  <si>
    <t>TRO-08</t>
  </si>
  <si>
    <t>ARAUCO ZONA FRANCA S.P.A.</t>
  </si>
  <si>
    <t>ARICA VIA PASO JAMA</t>
  </si>
  <si>
    <t>FUNDO RIO ALEGRE</t>
  </si>
  <si>
    <t>*RESTRICCIÓN COMERCIAL</t>
  </si>
  <si>
    <t>LWS104</t>
  </si>
  <si>
    <t>CORTES DE CERDO SIN HUESO CONGELADOS - PULPA PIERNA</t>
  </si>
  <si>
    <t>Camiones</t>
  </si>
  <si>
    <t>Total Geral</t>
  </si>
  <si>
    <t>.</t>
  </si>
  <si>
    <t>cliente x producto</t>
  </si>
  <si>
    <t>*FACTURADOS</t>
  </si>
  <si>
    <t>DW-166</t>
  </si>
  <si>
    <t>D-124</t>
  </si>
  <si>
    <t xml:space="preserve">Semana programada </t>
  </si>
  <si>
    <t>Atraso - semanas</t>
  </si>
  <si>
    <t>Facturado</t>
  </si>
  <si>
    <t>OB-465</t>
  </si>
  <si>
    <t>OB-10</t>
  </si>
  <si>
    <t>Contrato</t>
  </si>
  <si>
    <t>Buque</t>
  </si>
  <si>
    <t>Contenedor</t>
  </si>
  <si>
    <t>Booking</t>
  </si>
  <si>
    <t>Nm Armado Emb</t>
  </si>
  <si>
    <t>POL</t>
  </si>
  <si>
    <t>Cd Item</t>
  </si>
  <si>
    <t>CARGA OK</t>
  </si>
  <si>
    <t>LWR-03</t>
  </si>
  <si>
    <t>CARNE DE CERDO ENFRIADA SIN HUESO - PULPA PIERNA</t>
  </si>
  <si>
    <t>CORTES CONGELADOS DE POLLO (PECHUGA SIN HUESO SIN PIEL SIN SOLOMILLO)</t>
  </si>
  <si>
    <t>SPA-24</t>
  </si>
  <si>
    <t>LWR-02</t>
  </si>
  <si>
    <t>OBM001</t>
  </si>
  <si>
    <t>CENCOSUD RETAIL S.A.</t>
  </si>
  <si>
    <t>LRI-61</t>
  </si>
  <si>
    <t>MTC-06</t>
  </si>
  <si>
    <t>PLC-07</t>
  </si>
  <si>
    <t>SPA-63</t>
  </si>
  <si>
    <t>CARNE DE POLLO CONGELADO - FILETITOS DE PECHUGA</t>
  </si>
  <si>
    <t>Semana de Cierre</t>
  </si>
  <si>
    <t>facturado en planta</t>
  </si>
  <si>
    <t>Salida de Brasil</t>
  </si>
  <si>
    <t>llegada estimada Chile</t>
  </si>
  <si>
    <t>IQUIQUE VIA PASO JAMA (ADUANA ZF. IQUIQUE)</t>
  </si>
  <si>
    <t>RENDIC HNOS. S.A.</t>
  </si>
  <si>
    <t>CFF-40</t>
  </si>
  <si>
    <t>72850.1</t>
  </si>
  <si>
    <t>72850.2</t>
  </si>
  <si>
    <t>73102.1</t>
  </si>
  <si>
    <t>LWS-08</t>
  </si>
  <si>
    <t>MAERSK</t>
  </si>
  <si>
    <t>SNF104</t>
  </si>
  <si>
    <t>CARNE Y PIEL DE POLLO COCIDA, CONDIMENTADA, REBOZADA Y CONGELADA</t>
  </si>
  <si>
    <t>73102.3</t>
  </si>
  <si>
    <t>FIL104</t>
  </si>
  <si>
    <t>GR-740</t>
  </si>
  <si>
    <t>LBI-32</t>
  </si>
  <si>
    <t>CORTE DE CERDO MARINADO CONGELADO CON HUESO - CHULETA CENTRO</t>
  </si>
  <si>
    <t>73968.1</t>
  </si>
  <si>
    <t>74764.3</t>
  </si>
  <si>
    <t>Rótulos de Linha</t>
  </si>
  <si>
    <t>Causa</t>
  </si>
  <si>
    <t>ANALISIS</t>
  </si>
  <si>
    <t>Soma de Camiones</t>
  </si>
  <si>
    <t>LRI-20</t>
  </si>
  <si>
    <t>74764.2</t>
  </si>
  <si>
    <t>MEDIA PECHUGA DE POLLO CONGELADA, SIN PIEL, SIN HUESO, SIN FILETILLO</t>
  </si>
  <si>
    <t>SPA-23</t>
  </si>
  <si>
    <t>LBL-76</t>
  </si>
  <si>
    <t>CARNE DE CERDO CONGELADA SAZONADA Y DESHUESADA (LOMO)</t>
  </si>
  <si>
    <t>LWS-55</t>
  </si>
  <si>
    <t>CARNE DE CERDO CONGELADA SAZONADA Y DESHUESADA (PULPA PIERNA)</t>
  </si>
  <si>
    <t>FS-15</t>
  </si>
  <si>
    <t>74951.2</t>
  </si>
  <si>
    <t>74951.3</t>
  </si>
  <si>
    <t>74953.1</t>
  </si>
  <si>
    <t>74953.2</t>
  </si>
  <si>
    <t>74953.3</t>
  </si>
  <si>
    <t>74953.4</t>
  </si>
  <si>
    <t>74953.5</t>
  </si>
  <si>
    <t>74954.1</t>
  </si>
  <si>
    <t>74954.2</t>
  </si>
  <si>
    <t>74950.1</t>
  </si>
  <si>
    <t>74950.2</t>
  </si>
  <si>
    <t>74950.3</t>
  </si>
  <si>
    <t>74950.4</t>
  </si>
  <si>
    <t>74950.5</t>
  </si>
  <si>
    <t>OB-471</t>
  </si>
  <si>
    <t>LIDER</t>
  </si>
  <si>
    <t>PRODUCCIÓN</t>
  </si>
  <si>
    <t>DISTRIBUIDORA ARAUCO SPA</t>
  </si>
  <si>
    <t>FOODTRAIN TRADING LLC</t>
  </si>
  <si>
    <t>76560.2</t>
  </si>
  <si>
    <t>F-130</t>
  </si>
  <si>
    <t>75893.1</t>
  </si>
  <si>
    <t>F-0001</t>
  </si>
  <si>
    <t>75893.2</t>
  </si>
  <si>
    <t>OB-015</t>
  </si>
  <si>
    <t>CARNE DE POLLO DESHUESADA CONGELADA - PECHUGA</t>
  </si>
  <si>
    <t>76080.1</t>
  </si>
  <si>
    <t>HBI-04</t>
  </si>
  <si>
    <t>76080.2</t>
  </si>
  <si>
    <t>76298.1</t>
  </si>
  <si>
    <t>76298.2</t>
  </si>
  <si>
    <t>76303.1</t>
  </si>
  <si>
    <t>76303.2</t>
  </si>
  <si>
    <t>76303.3</t>
  </si>
  <si>
    <t>76304.1</t>
  </si>
  <si>
    <t>76304.2</t>
  </si>
  <si>
    <t>76304.3</t>
  </si>
  <si>
    <t>76304.4</t>
  </si>
  <si>
    <t>76306.1</t>
  </si>
  <si>
    <t>76306.2</t>
  </si>
  <si>
    <t>76306.3</t>
  </si>
  <si>
    <t>76306.4</t>
  </si>
  <si>
    <t>76770.18</t>
  </si>
  <si>
    <t>76770.19</t>
  </si>
  <si>
    <t>76770.20</t>
  </si>
  <si>
    <t>F-99</t>
  </si>
  <si>
    <t>75895.1</t>
  </si>
  <si>
    <t>75895.2</t>
  </si>
  <si>
    <t>75896.1</t>
  </si>
  <si>
    <t>75896.2</t>
  </si>
  <si>
    <t>75897.1</t>
  </si>
  <si>
    <t>75897.2</t>
  </si>
  <si>
    <t>OBB-01</t>
  </si>
  <si>
    <t>CARNE MARINADA CONGELADA DE POLLO SIN HUESO - PECHUGA SIN PIEL</t>
  </si>
  <si>
    <t>76037.2</t>
  </si>
  <si>
    <t>76037.3</t>
  </si>
  <si>
    <t>FMB-03</t>
  </si>
  <si>
    <t>76037.5</t>
  </si>
  <si>
    <t>76037.6</t>
  </si>
  <si>
    <t>DMB-01</t>
  </si>
  <si>
    <t>CARNE MARINADA CONGELADA DE POLLO CON HUESO - ALITAS</t>
  </si>
  <si>
    <t>76037.8</t>
  </si>
  <si>
    <t>76037.9</t>
  </si>
  <si>
    <t>CIF</t>
  </si>
  <si>
    <t>ITAPOA</t>
  </si>
  <si>
    <t>SAN ANTONIO</t>
  </si>
  <si>
    <t>77006.1</t>
  </si>
  <si>
    <t>77197.2</t>
  </si>
  <si>
    <t>77430.21</t>
  </si>
  <si>
    <t>77385.1</t>
  </si>
  <si>
    <t>FCM-01</t>
  </si>
  <si>
    <t>77385.2</t>
  </si>
  <si>
    <t>PCM-01</t>
  </si>
  <si>
    <t>77385.3</t>
  </si>
  <si>
    <t>SCM-01</t>
  </si>
  <si>
    <t>77385.4</t>
  </si>
  <si>
    <t>CCM-02</t>
  </si>
  <si>
    <t>77469.21</t>
  </si>
  <si>
    <t>77469.22</t>
  </si>
  <si>
    <t>77469.23</t>
  </si>
  <si>
    <t>77469.24</t>
  </si>
  <si>
    <t>ATRASO DE PRODUCCIÓN</t>
  </si>
  <si>
    <t>77552.2</t>
  </si>
  <si>
    <t>77552.3</t>
  </si>
  <si>
    <t>COMERCIAL DISER S.A.</t>
  </si>
  <si>
    <t>EMBALAJE</t>
  </si>
  <si>
    <t>78168.2</t>
  </si>
  <si>
    <t>78168.3</t>
  </si>
  <si>
    <t>78170.1</t>
  </si>
  <si>
    <t>78170.2</t>
  </si>
  <si>
    <t>GR-62</t>
  </si>
  <si>
    <t>POLLO EVISCERADO SIN MENUDENCIAS CON HUESO Y CON PIEL CONGELADO</t>
  </si>
  <si>
    <t>PERDIDA DE PRODUCCIÓN POR ANALISIS</t>
  </si>
  <si>
    <t>CARNES ÑUBLE S.A</t>
  </si>
  <si>
    <t>SIF</t>
  </si>
  <si>
    <t>78419.1</t>
  </si>
  <si>
    <t>78416.1</t>
  </si>
  <si>
    <t>78368.1</t>
  </si>
  <si>
    <t>78347.1</t>
  </si>
  <si>
    <t>78749.11</t>
  </si>
  <si>
    <t>78749.18</t>
  </si>
  <si>
    <t>78413.1</t>
  </si>
  <si>
    <t>78433.1</t>
  </si>
  <si>
    <t>78433.2</t>
  </si>
  <si>
    <t>COMERCIALIZADORA SURFOOD SPA</t>
  </si>
  <si>
    <t>79022.1</t>
  </si>
  <si>
    <t>BBI-01</t>
  </si>
  <si>
    <t>76843.2</t>
  </si>
  <si>
    <t>KNU-12</t>
  </si>
  <si>
    <t>79402.1</t>
  </si>
  <si>
    <t>79402.7</t>
  </si>
  <si>
    <t>F-01</t>
  </si>
  <si>
    <t>79353.2</t>
  </si>
  <si>
    <t>79353.3</t>
  </si>
  <si>
    <t>79353.4</t>
  </si>
  <si>
    <t>SU-207</t>
  </si>
  <si>
    <t>79379.4</t>
  </si>
  <si>
    <t>79381.14</t>
  </si>
  <si>
    <t>79381.15</t>
  </si>
  <si>
    <t>79381.19</t>
  </si>
  <si>
    <t>79381.20</t>
  </si>
  <si>
    <t>79381.5</t>
  </si>
  <si>
    <t>79402.3</t>
  </si>
  <si>
    <t>79501.5</t>
  </si>
  <si>
    <t>79350.2</t>
  </si>
  <si>
    <t>79377.1</t>
  </si>
  <si>
    <t>79295.1</t>
  </si>
  <si>
    <t>OBM-01</t>
  </si>
  <si>
    <t>FM-001</t>
  </si>
  <si>
    <t>CARNE DE POLLO MARINADA CONGELADA - FILETITOS DE PECHUGA</t>
  </si>
  <si>
    <t>79352.5</t>
  </si>
  <si>
    <t>79352.8</t>
  </si>
  <si>
    <t>FRIOFOOD S.A.</t>
  </si>
  <si>
    <t>79475.4</t>
  </si>
  <si>
    <t>79475.5</t>
  </si>
  <si>
    <t>CARNE MARINADA CONGELADA DE POLLO SIN HUESO - FILETITO SIN PIEL</t>
  </si>
  <si>
    <t>Planta</t>
  </si>
  <si>
    <t>UP</t>
  </si>
  <si>
    <t>30.126 - ITAPIRANGA</t>
  </si>
  <si>
    <t>30.136 - SEARA</t>
  </si>
  <si>
    <t>30.141 - TANGARA DA SERRA - AB. AVES</t>
  </si>
  <si>
    <t>30.205 - JACAREZINHO - AB. AVES</t>
  </si>
  <si>
    <t>30.220 - NUPORANGA - AB. AVES</t>
  </si>
  <si>
    <t>30.228 - DOURADOS - SUINOS/IND.</t>
  </si>
  <si>
    <t>30.280 - FORQUILHINHA - AB. AVES</t>
  </si>
  <si>
    <t>30.295 - SIDROLANDIA - AB. AVES</t>
  </si>
  <si>
    <t>30.317 - JUNDIAI - IND.</t>
  </si>
  <si>
    <t>30.455 - SANTA FE - AB. AVES.</t>
  </si>
  <si>
    <t>30.475 - SEBERI - AB.SUINOS/IND.</t>
  </si>
  <si>
    <t>30.530 - SEARA - AB. AVES</t>
  </si>
  <si>
    <t>30.531 - ITAPETININGA - AB. AVES</t>
  </si>
  <si>
    <t>30.533 - GUAPIACU - AB. AVES</t>
  </si>
  <si>
    <t>30.581 - S. M. DO OESTE - AB.SUINOS/IND</t>
  </si>
  <si>
    <t>30.633 - ITAPIRANGA - AB. SUINOS</t>
  </si>
  <si>
    <t>30.637 - JAGUARIUNA - IND.</t>
  </si>
  <si>
    <t>30.639 - AMPARO - AB. AVES</t>
  </si>
  <si>
    <t>30.658 - CAXIAS DO SUL - AB. PERUS</t>
  </si>
  <si>
    <t>30.700 - IPUMIRIM - AB. AVES/RACOES</t>
  </si>
  <si>
    <t>30.704 - ROLANDIA - AB. AVES</t>
  </si>
  <si>
    <t>30.728 - OSASCO - IND.</t>
  </si>
  <si>
    <t>30.753 - ROCA SALES - IND.</t>
  </si>
  <si>
    <t>30.765 - JAGUAPITA - AB. AVES</t>
  </si>
  <si>
    <t>30.874 - LAPA - AB. AVES</t>
  </si>
  <si>
    <t>30.875 - UBERABA - AB. AVES</t>
  </si>
  <si>
    <t>30.876 - PASSOS - AB. AVES</t>
  </si>
  <si>
    <t>30.896 - BRASILIA - AVES/IND.</t>
  </si>
  <si>
    <t>30.902 - CARAMBEI - SUINOS/IND.</t>
  </si>
  <si>
    <t>30.904 - DUQUE DE CAXIAS - IND.</t>
  </si>
  <si>
    <t>30.911 - SAO GONCALO - AB. AVES</t>
  </si>
  <si>
    <t>30.918 - TRES PASSOS - AB.SUINOS/IND.</t>
  </si>
  <si>
    <t>30.928 - SANTO INACIO - AB. AVES</t>
  </si>
  <si>
    <t>30.960 - SAO JOSE - AB. AVES</t>
  </si>
  <si>
    <t>30.961 - ITAIOPOLIS - AB. AVES</t>
  </si>
  <si>
    <t>30.976 - CAMPO MOURAO - AB. AVES</t>
  </si>
  <si>
    <t>36.778 - TRINDADE DO SUL - AB. AVES</t>
  </si>
  <si>
    <t>36.797 - GARIBALDI - AB. AVES</t>
  </si>
  <si>
    <t>36.822 - PASSO FUNDO - AB. AVES</t>
  </si>
  <si>
    <t>36.827 - ANA RECH - AB.SUINOS/IND.</t>
  </si>
  <si>
    <t>36.833 - CAARAPO - AB. AVES</t>
  </si>
  <si>
    <t>36.843 - MONTENEGRO - AB. AVES</t>
  </si>
  <si>
    <t>36.927 - NOVA VENEZA - AB. AVES</t>
  </si>
  <si>
    <t>79594.1</t>
  </si>
  <si>
    <t>79594.2</t>
  </si>
  <si>
    <t>79773.1</t>
  </si>
  <si>
    <t>ATRASO DE PRODUCIÓN</t>
  </si>
  <si>
    <t>ATRASO DE PRODUCCIÓN POR FALTA DE EMBALAJE DEL HBI-04</t>
  </si>
  <si>
    <t>PERDIDA DE PRODUCCIÓN POR ANALISIS Y DIFICULTAD DE REPONER</t>
  </si>
  <si>
    <t xml:space="preserve">ATRASO EN EL INICIO PRODUCCIÓN </t>
  </si>
  <si>
    <t>ATRASO POR FALTA DE EMBALAJE</t>
  </si>
  <si>
    <t xml:space="preserve">HECHA LA PROPUESTA PARA CAMBIAR PARA PRODUCTOS SOLO IN NATURA POR EL BLOQUEO DE LOS INJECTADOS - AGUARDANDO RETORNO </t>
  </si>
  <si>
    <t>PRODUCTO DESABILITADO POR EL SIF - SERA NECESARIO PRODUCIR NUEVAMENTE - ATENDIMIENTO VA A SER ENTRE FINAL DE ENERO Y INICIO DE FEBRERO</t>
  </si>
  <si>
    <t>WL-53</t>
  </si>
  <si>
    <t>CARNE DE POLLO CON HUESO Y CON PIEL CONGELADA - TRUTRO ENTERO</t>
  </si>
  <si>
    <t>79991.2</t>
  </si>
  <si>
    <t>79988.3</t>
  </si>
  <si>
    <t>79988.4</t>
  </si>
  <si>
    <t>79989.2</t>
  </si>
  <si>
    <t>79989.3</t>
  </si>
  <si>
    <t>80120.1</t>
  </si>
  <si>
    <t>LQ-160</t>
  </si>
  <si>
    <t>79988.1</t>
  </si>
  <si>
    <t>79988.2</t>
  </si>
  <si>
    <t>79989.1</t>
  </si>
  <si>
    <t>79353.5</t>
  </si>
  <si>
    <t xml:space="preserve">ANTICIPACIÓN DE LA PLANTA - ENVIAREMOS CORREO PARA CONSUKTAR CLIENTE SI PUEDE RECIBIR </t>
  </si>
  <si>
    <t xml:space="preserve">ANTICIPACIÓN PLANTA </t>
  </si>
  <si>
    <t>DESABILITACIÓN DE PRODUCTO EN BODEGA - FUE NECESARIO AJUSTAR EL MIX</t>
  </si>
  <si>
    <t>ERROR EN LA TRANSFERENCIA</t>
  </si>
  <si>
    <t>ATRASO POR EL PESO MEDIO DEL POLLO - PERO MEJORAMOS LA FECHA DEL 29 PARA 22/01</t>
  </si>
  <si>
    <t>80372.1</t>
  </si>
  <si>
    <t>80372.10</t>
  </si>
  <si>
    <t>80372.4</t>
  </si>
  <si>
    <t>80372.7</t>
  </si>
  <si>
    <t>77639.3</t>
  </si>
  <si>
    <t>GR-54</t>
  </si>
  <si>
    <t>79350.3</t>
  </si>
  <si>
    <t>GR-18</t>
  </si>
  <si>
    <t>76560.3</t>
  </si>
  <si>
    <t>79352.10</t>
  </si>
  <si>
    <t>79352.9</t>
  </si>
  <si>
    <t>80315.1</t>
  </si>
  <si>
    <t>OBM002</t>
  </si>
  <si>
    <t>80315.2</t>
  </si>
  <si>
    <t>80315.3</t>
  </si>
  <si>
    <t>OB-172</t>
  </si>
  <si>
    <t>80315.4</t>
  </si>
  <si>
    <t>OBM003</t>
  </si>
  <si>
    <t>80315.5</t>
  </si>
  <si>
    <t>WL-122</t>
  </si>
  <si>
    <t>78414.2</t>
  </si>
  <si>
    <t>77552.4</t>
  </si>
  <si>
    <t>76890.2</t>
  </si>
  <si>
    <t>80238.1</t>
  </si>
  <si>
    <t>STK-75</t>
  </si>
  <si>
    <t>80238.2</t>
  </si>
  <si>
    <t>STK-68</t>
  </si>
  <si>
    <t>80238.3</t>
  </si>
  <si>
    <t>SNF-46</t>
  </si>
  <si>
    <t>80271.1</t>
  </si>
  <si>
    <t>PCO-18</t>
  </si>
  <si>
    <t>CARNE DE POLLO CON HUESO Y CON PIEL CONGELADA - PECHUGA ENTERA</t>
  </si>
  <si>
    <t>80271.2</t>
  </si>
  <si>
    <t>PCO-17</t>
  </si>
  <si>
    <t>80271.3</t>
  </si>
  <si>
    <t>WL-32</t>
  </si>
  <si>
    <t>TUVIMOS 2 FECHAS POSITIVADAS - ESTÁ MAS DIFICIL DE ANTICIPAR PARA DIA 31/01</t>
  </si>
  <si>
    <t>POSITIVIDAD</t>
  </si>
  <si>
    <t>PERDIDA POR ANALISIS Y DIFICULTAD DE PRODUCCIÓN</t>
  </si>
  <si>
    <t>BLOQUEO DE LOS INJECTADOS - AGUARDANDO RETORNO DEL SIF</t>
  </si>
  <si>
    <t xml:space="preserve">ATRASO DE PRODUCCIÓN </t>
  </si>
  <si>
    <t>ESTAMOS AGUARDANDO LIBERACIÓN DEL AJUSTE DE MIX PARA CARGAR EL 31/01</t>
  </si>
  <si>
    <t xml:space="preserve">AGUARDANDO RETORNO DEL MAPA PARA LOS MARINADOS </t>
  </si>
  <si>
    <t>AGUARDANDO PAGO DE FACTURAS EN ATRASO PARA PODER CARGAR</t>
  </si>
  <si>
    <t>PLANTA BLOQUEADA PARA PRODUCCIÓN</t>
  </si>
  <si>
    <t>AGUARDA PAGO DE FACTURAS EN ATRASO PARA LIBERAR</t>
  </si>
  <si>
    <t xml:space="preserve">AGUARDANDO PAGO DE FACTURAS PARA PODER LIBERAR EL CIERRE </t>
  </si>
  <si>
    <t>79382.3</t>
  </si>
  <si>
    <t>80372.11</t>
  </si>
  <si>
    <t>80372.2</t>
  </si>
  <si>
    <t>80372.3</t>
  </si>
  <si>
    <t>80372.5</t>
  </si>
  <si>
    <t>80372.6</t>
  </si>
  <si>
    <t>80372.8</t>
  </si>
  <si>
    <t>80372.9</t>
  </si>
  <si>
    <t>79410.3</t>
  </si>
  <si>
    <t>79410.4</t>
  </si>
  <si>
    <t>GR-39</t>
  </si>
  <si>
    <t>80352.1</t>
  </si>
  <si>
    <t>80352.2</t>
  </si>
  <si>
    <t>80352.3</t>
  </si>
  <si>
    <t>80352.4</t>
  </si>
  <si>
    <t>80352.5</t>
  </si>
  <si>
    <t>80352.6</t>
  </si>
  <si>
    <t>80352.7</t>
  </si>
  <si>
    <t>80352.8</t>
  </si>
  <si>
    <t>80352.9</t>
  </si>
  <si>
    <t>GR-47</t>
  </si>
  <si>
    <t xml:space="preserve"> </t>
  </si>
  <si>
    <t>80539.8</t>
  </si>
  <si>
    <t>80541.10</t>
  </si>
  <si>
    <t>80541.11</t>
  </si>
  <si>
    <t>80541.12</t>
  </si>
  <si>
    <t>80541.3</t>
  </si>
  <si>
    <t>80541.4</t>
  </si>
  <si>
    <t>80541.5</t>
  </si>
  <si>
    <t>80541.6</t>
  </si>
  <si>
    <t>80541.7</t>
  </si>
  <si>
    <t>80541.8</t>
  </si>
  <si>
    <t>80541.9</t>
  </si>
  <si>
    <t>80542.1</t>
  </si>
  <si>
    <t>LBB-01</t>
  </si>
  <si>
    <t>CARNE DE CERDO SIN HUESO SAZONADA Y COCIDA CONGELADA  - LOMO CON BARBECUE</t>
  </si>
  <si>
    <t>SPB-01</t>
  </si>
  <si>
    <t>CARNE DE CERDO  CON HUESO SAZONADA COCIDA CONGELADA - COSTILLAS CON BARBECUE</t>
  </si>
  <si>
    <t>77955.5</t>
  </si>
  <si>
    <t>78347.2</t>
  </si>
  <si>
    <t>79239.4</t>
  </si>
  <si>
    <t>F-37</t>
  </si>
  <si>
    <t>CARNE DE POLLO SIN HUESO Y SIN PIEL CONGELADA - FILETITOS DE PECHUGA</t>
  </si>
  <si>
    <t>79330.17</t>
  </si>
  <si>
    <t>80540.1</t>
  </si>
  <si>
    <t>LWS-57</t>
  </si>
  <si>
    <t>CARNE CONGELADA DE CERDO SIN HUESO - PULPA PIERNA</t>
  </si>
  <si>
    <t>79330.20</t>
  </si>
  <si>
    <t>79330.21</t>
  </si>
  <si>
    <t>80640.1</t>
  </si>
  <si>
    <t>80799.1</t>
  </si>
  <si>
    <t>80799.2</t>
  </si>
  <si>
    <t>SNG-51</t>
  </si>
  <si>
    <t>80801.1</t>
  </si>
  <si>
    <t>Negocio</t>
  </si>
  <si>
    <t>POULTRY</t>
  </si>
  <si>
    <t>PORK</t>
  </si>
  <si>
    <t>81107.1</t>
  </si>
  <si>
    <t>81030.1</t>
  </si>
  <si>
    <t>81030.2</t>
  </si>
  <si>
    <t>79378.3</t>
  </si>
  <si>
    <t>81076.1</t>
  </si>
  <si>
    <t>INDUSTRIALIZED</t>
  </si>
  <si>
    <t>79330.13</t>
  </si>
  <si>
    <t>80854.1</t>
  </si>
  <si>
    <t>D-116</t>
  </si>
  <si>
    <t>80855.2</t>
  </si>
  <si>
    <t>81108.1</t>
  </si>
  <si>
    <t>80927.5</t>
  </si>
  <si>
    <t>80855.5</t>
  </si>
  <si>
    <t>ATRASO DE PRODUCCIÓN DE 2 DIAS BUSCANDO ANTICIPAR PARA 16/02</t>
  </si>
  <si>
    <t>ANTICIPADO AGUARDANDO AUTORIZACIÓN</t>
  </si>
  <si>
    <t>ANTICIPACIÓN SIN AUTORIZACIÓN</t>
  </si>
  <si>
    <t>NECESARIO CAMBIO DE EMBALAJE - TUVIMOS QUE AGUARDAR EL REGISTRO</t>
  </si>
  <si>
    <t>REGISTRO DE SKU</t>
  </si>
  <si>
    <t>FUE DESCARGADO PUES EL TRANSPORTISTA NO TENIA PERMIZO</t>
  </si>
  <si>
    <t>TRANSPORTE</t>
  </si>
  <si>
    <t>ATRASO EN EL INICIO DE LA PRODUCCIÓN</t>
  </si>
  <si>
    <t>AGUARDANDO PRODUCCIÓN ASISTIDA DEL OBM003 Y WL-122 Y ANALISIS</t>
  </si>
  <si>
    <t xml:space="preserve">ANTICIPACIÓN DE LA PLANTA - ENVIAREMOS CORREO PARA CONSULTAR CLIENTE SI PUEDE RECIBIR </t>
  </si>
  <si>
    <t>ATRASO DE PRODUCCIÓN POR PESO DEL POLLO Y POSITIVIDAD EN ENERO  AJUSTAREMOS LOS CALIBRES CONFIRME LIBERAR ANALISIS</t>
  </si>
  <si>
    <t>MOVIMENTACIÓN DE PROGRACIÓN PARA ATENDER CARGA DESABILIDATA DE FOODTRAIN</t>
  </si>
  <si>
    <t>CLIENTE NO ACEPTA CAMBIAR LA GRAMATURA - AGUARDAMOS LIBERACIÓN DE ANALISIS PARA CARGAR</t>
  </si>
  <si>
    <t>81073.3</t>
  </si>
  <si>
    <t>78419.2</t>
  </si>
  <si>
    <t>77639.4</t>
  </si>
  <si>
    <t>78613.2</t>
  </si>
  <si>
    <t>78613.3</t>
  </si>
  <si>
    <t>81133.1</t>
  </si>
  <si>
    <t>81133.2</t>
  </si>
  <si>
    <t>78416.2</t>
  </si>
  <si>
    <t>78418.2</t>
  </si>
  <si>
    <t>79377.2</t>
  </si>
  <si>
    <t>74951.4</t>
  </si>
  <si>
    <t>74951.5</t>
  </si>
  <si>
    <t>81253.1</t>
  </si>
  <si>
    <t>D-15</t>
  </si>
  <si>
    <t>CARNE DE POLLO CON HUESO Y CON PIEL CONGELADA - TRUTRO LARGO</t>
  </si>
  <si>
    <t>ATRASO DE PRODUCCIÓN POR PESO DEL POLLO Y POSITIVIDAD EN ENERO  AJUSTAREMOS LOS CALIBRES CONFORME LIBERAR ANALISIS</t>
  </si>
  <si>
    <t>ATRASO EN LA LIBERACIÓN DE ANALISIS</t>
  </si>
  <si>
    <t>ATRASO EN LA EXPEDICCIÓN - SEPARACIÓN DE LA CARGA</t>
  </si>
  <si>
    <t>AGUARDA LLEGADA DEL CAMIÓN</t>
  </si>
  <si>
    <t>CAMIÓN</t>
  </si>
  <si>
    <t xml:space="preserve">ATRASO EN LA EXPEDICIÓN </t>
  </si>
  <si>
    <t>REDUCCIÓN DE FECHAS DE PRODUCCIÓN POR RESTRICCIÓN DE LA PLANTA</t>
  </si>
  <si>
    <t>PRODUCCIÓN - INTENTARAN ATENDER HASTA DIA 29/02</t>
  </si>
  <si>
    <t xml:space="preserve">ATRASO EN LA LLEGADA DEL CAMIÓN </t>
  </si>
  <si>
    <t>OB-500</t>
  </si>
  <si>
    <t>CARNE DE POLLO CON HUESO Y CON PIEL CONGELADA - PECHUGA</t>
  </si>
  <si>
    <t>80957.1</t>
  </si>
  <si>
    <t>DW-37</t>
  </si>
  <si>
    <t>CARNE DE POLLO CON HUESO Y CON PIEL CONGELADA - TRUTRO ALA</t>
  </si>
  <si>
    <t>81253.2</t>
  </si>
  <si>
    <t>81253.3</t>
  </si>
  <si>
    <t>DW-134</t>
  </si>
  <si>
    <t>WL-1</t>
  </si>
  <si>
    <t>HBI-05</t>
  </si>
  <si>
    <t>81261.1</t>
  </si>
  <si>
    <t>T-82</t>
  </si>
  <si>
    <t>CARNE DE POLLO CON HUESO Y CON PIEL CONGELADA - TRUTRO CORTO</t>
  </si>
  <si>
    <t>81262.2</t>
  </si>
  <si>
    <t>81263.1</t>
  </si>
  <si>
    <t>F-36</t>
  </si>
  <si>
    <t>81263.10</t>
  </si>
  <si>
    <t>81263.11</t>
  </si>
  <si>
    <t>81263.12</t>
  </si>
  <si>
    <t>81263.13</t>
  </si>
  <si>
    <t>81263.14</t>
  </si>
  <si>
    <t>81263.15</t>
  </si>
  <si>
    <t>81263.16</t>
  </si>
  <si>
    <t>81263.2</t>
  </si>
  <si>
    <t>81263.3</t>
  </si>
  <si>
    <t>81263.4</t>
  </si>
  <si>
    <t>81263.5</t>
  </si>
  <si>
    <t>81263.8</t>
  </si>
  <si>
    <t>81263.9</t>
  </si>
  <si>
    <t>79355.4</t>
  </si>
  <si>
    <t>81488.1</t>
  </si>
  <si>
    <t>F-42</t>
  </si>
  <si>
    <t>BUSCANDO ANTICIPAR  PARA LA PROXIMA SEMANA</t>
  </si>
  <si>
    <t xml:space="preserve">BLOQUEO DEL SIF PRODUCTO MARINADOS </t>
  </si>
  <si>
    <t>81485.1</t>
  </si>
  <si>
    <t>F-41</t>
  </si>
  <si>
    <t>81509.1</t>
  </si>
  <si>
    <t>WL-86</t>
  </si>
  <si>
    <t>81712.1</t>
  </si>
  <si>
    <t>CFF-72</t>
  </si>
  <si>
    <t>81335.10</t>
  </si>
  <si>
    <t>81335.6</t>
  </si>
  <si>
    <t>81335.7</t>
  </si>
  <si>
    <t>81446.1</t>
  </si>
  <si>
    <t>81446.2</t>
  </si>
  <si>
    <t>F-38</t>
  </si>
  <si>
    <t>Clase de Producto</t>
  </si>
  <si>
    <t>Descrición de Producto</t>
  </si>
  <si>
    <t>ENVELOPADO</t>
  </si>
  <si>
    <t>FRANGO 4,5KGS</t>
  </si>
  <si>
    <t>SAZONADOS</t>
  </si>
  <si>
    <t>MARINADOS</t>
  </si>
  <si>
    <t>RESFRIADO</t>
  </si>
  <si>
    <t>MARINADOS IQF</t>
  </si>
  <si>
    <t>CLASE</t>
  </si>
  <si>
    <t>ATRASO EN LA PRODUCCIÓN POR COMPRA DE EMBALAJE  - CAMBIO DE SKU POR LEGISLACIÓN</t>
  </si>
  <si>
    <t>81929.1</t>
  </si>
  <si>
    <t>81943.1</t>
  </si>
  <si>
    <t>81929.2</t>
  </si>
  <si>
    <t>81929.3</t>
  </si>
  <si>
    <t>81931.2</t>
  </si>
  <si>
    <t>79501.6</t>
  </si>
  <si>
    <t>DW-1</t>
  </si>
  <si>
    <t>79501.7</t>
  </si>
  <si>
    <t>T-39</t>
  </si>
  <si>
    <t>79501.8</t>
  </si>
  <si>
    <t>79501.9</t>
  </si>
  <si>
    <t>D-16</t>
  </si>
  <si>
    <t>79330.11</t>
  </si>
  <si>
    <t>79352.11</t>
  </si>
  <si>
    <t>79352.12</t>
  </si>
  <si>
    <t>79295.3</t>
  </si>
  <si>
    <t>FM-21</t>
  </si>
  <si>
    <t>ATRASO DE PRODUCCIÓN BUSCANDO MEJORAR</t>
  </si>
  <si>
    <t>NO PODEMOS AJUSTAR EL CALIBRE AGUARDAND LIBERACIÓN DE ANALISIS PARA ANTICIPAR</t>
  </si>
  <si>
    <t>ATRASO EN LA LLEGADA DE CAMIÓN</t>
  </si>
  <si>
    <t>NO SERÁ POSIBLE PRODUZIR EM ROLANDIA - AGUARDANDO FECHA EN LAPA</t>
  </si>
  <si>
    <t>AGUARDANDO APROBACIÓN DEL ARTE PARA COLOCAR PLAN DE PRODUCCIÓN</t>
  </si>
  <si>
    <t>CLIENTE</t>
  </si>
  <si>
    <t>79410.5</t>
  </si>
  <si>
    <t>82526.1</t>
  </si>
  <si>
    <t>82815.1</t>
  </si>
  <si>
    <t>82751.2</t>
  </si>
  <si>
    <t>74951.6</t>
  </si>
  <si>
    <t>MARINADOS IQF - BUEN CORTE</t>
  </si>
  <si>
    <t>82861.1</t>
  </si>
  <si>
    <t>82861.3</t>
  </si>
  <si>
    <t>82861.4</t>
  </si>
  <si>
    <t>83211.1</t>
  </si>
  <si>
    <t>83211.2</t>
  </si>
  <si>
    <t>83211.3</t>
  </si>
  <si>
    <t xml:space="preserve">ATRASO EN EL CARGAMENTO POR CAMBIO DE SKU POR LEGISLACIÓN - EMBALAJE </t>
  </si>
  <si>
    <t xml:space="preserve">DESVIO DE ANALISIS </t>
  </si>
  <si>
    <t>INSPECTORA PRESENTO COVID - TUVIMOS QUE ATRASAR LA INSPECCIÓN</t>
  </si>
  <si>
    <t>INSPECCIÓN</t>
  </si>
  <si>
    <t>AGUARDANDO CARGA SALIR DE TUNEL PARA AGENDAR INSPECCIÓN</t>
  </si>
  <si>
    <t>83219.1</t>
  </si>
  <si>
    <t>DESCARGADO PARA INCLUIR VOLUMEN FALTANTE + ATRAO DE PRODUCCIÓN</t>
  </si>
  <si>
    <t>82742.1</t>
  </si>
  <si>
    <t>82742.10</t>
  </si>
  <si>
    <t>82742.11</t>
  </si>
  <si>
    <t>82742.12</t>
  </si>
  <si>
    <t>82742.13</t>
  </si>
  <si>
    <t>82742.14</t>
  </si>
  <si>
    <t>82742.15</t>
  </si>
  <si>
    <t>82742.2</t>
  </si>
  <si>
    <t>82742.3</t>
  </si>
  <si>
    <t>82742.4</t>
  </si>
  <si>
    <t>82742.5</t>
  </si>
  <si>
    <t>82742.6</t>
  </si>
  <si>
    <t>82742.7</t>
  </si>
  <si>
    <t>82742.8</t>
  </si>
  <si>
    <t>82742.9</t>
  </si>
  <si>
    <t>83100.2</t>
  </si>
  <si>
    <t>83100.4</t>
  </si>
  <si>
    <t>83207.1</t>
  </si>
  <si>
    <t>LKT-01</t>
  </si>
  <si>
    <t>CARNE DE CERDO SIN HUESO CONGELADO - PULPA PIERNA ESPECIAL</t>
  </si>
  <si>
    <t>83207.2</t>
  </si>
  <si>
    <t>LOF-01</t>
  </si>
  <si>
    <t>CARNE DE CERDO SIN HUESO CONGELADO - GANSO</t>
  </si>
  <si>
    <t>83023.2</t>
  </si>
  <si>
    <t>83023.4</t>
  </si>
  <si>
    <t>83072.1</t>
  </si>
  <si>
    <t>83240.1</t>
  </si>
  <si>
    <t>83240.2</t>
  </si>
  <si>
    <t>PLANTA</t>
  </si>
  <si>
    <t>Programado en planta</t>
  </si>
  <si>
    <t>Data Inicio (Cierre)</t>
  </si>
  <si>
    <t>Data Fin (Cierre)</t>
  </si>
  <si>
    <t>CHILE - RODOVIARIO</t>
  </si>
  <si>
    <t>CHILE - MARITIMO</t>
  </si>
  <si>
    <t>INFORMACIÓN SISTEMA</t>
  </si>
  <si>
    <t>ATRASO POR ANALISIS</t>
  </si>
  <si>
    <t>Peso Contrato</t>
  </si>
  <si>
    <t>Peso Planeado</t>
  </si>
  <si>
    <t>83511.1</t>
  </si>
  <si>
    <t>BBL-51</t>
  </si>
  <si>
    <t>83511.2</t>
  </si>
  <si>
    <t>DISTRIBUIDORA KARMAC SPA</t>
  </si>
  <si>
    <t>83734.1</t>
  </si>
  <si>
    <t>83616.4</t>
  </si>
  <si>
    <t>83740.1</t>
  </si>
  <si>
    <t>83738.1</t>
  </si>
  <si>
    <t>83734.2</t>
  </si>
  <si>
    <t>83451.2</t>
  </si>
  <si>
    <t>83451.4</t>
  </si>
  <si>
    <t>83451.7</t>
  </si>
  <si>
    <t>83451.8</t>
  </si>
  <si>
    <t>83453.1</t>
  </si>
  <si>
    <t>83453.2</t>
  </si>
  <si>
    <t>83454.1</t>
  </si>
  <si>
    <t>83454.3</t>
  </si>
  <si>
    <t>83454.4</t>
  </si>
  <si>
    <t>83454.6</t>
  </si>
  <si>
    <t>83454.7</t>
  </si>
  <si>
    <t>*PROGRAMADOS FUERA DE LA SEMANA</t>
  </si>
  <si>
    <t>*BACKLOG SIN PROGRAMACIÓN</t>
  </si>
  <si>
    <t>Rodoviario</t>
  </si>
  <si>
    <t xml:space="preserve">*AGUARDA TRANSFERENCIA </t>
  </si>
  <si>
    <t>* PROGRAMADOS FUERA DE LA SEMANA</t>
  </si>
  <si>
    <t>Maritimo</t>
  </si>
  <si>
    <t>*EMBARCADOS</t>
  </si>
  <si>
    <t>*AGUARDANDO BUQUE</t>
  </si>
  <si>
    <t>ATRASO EN LA LLEGADA DEL CAMIÓN</t>
  </si>
  <si>
    <t xml:space="preserve">AJUSTE DE PLAN </t>
  </si>
  <si>
    <t>Confirmados</t>
  </si>
  <si>
    <t>81337.1</t>
  </si>
  <si>
    <t>83801.1</t>
  </si>
  <si>
    <t>CARGA NO ATINGIÓ TEMPERATURA - DEVULTA AL TUNEL - ATUALMENTE AGUARDA CAMIÓN</t>
  </si>
  <si>
    <t>MAERSK REDWOOD</t>
  </si>
  <si>
    <t xml:space="preserve"> PROGRAMADOS FUERA DE LA SEMANA</t>
  </si>
  <si>
    <t>83738.2</t>
  </si>
  <si>
    <t>83738.3</t>
  </si>
  <si>
    <t>84083.1</t>
  </si>
  <si>
    <t>84083.2</t>
  </si>
  <si>
    <t>84083.3</t>
  </si>
  <si>
    <t xml:space="preserve">ATRASO DE CAMIÓN </t>
  </si>
  <si>
    <t>AGUARDA LIBERACIÓN DE ANALISIS PARA CARGAR - CASO SE PUEDA PODEMOS AJUSTAR EL MIX PARA CARGAR</t>
  </si>
  <si>
    <t>AGUARDA ANALISIS PARA CARGAR - CAMBIADO EL MIX</t>
  </si>
  <si>
    <t xml:space="preserve">ATRASO DE PRODUCCIÓN BUSCANDO MEJORAR FECHAS </t>
  </si>
  <si>
    <t>PROGRAMADOS FUERA DE LA SEMANA</t>
  </si>
  <si>
    <t>84230.1</t>
  </si>
  <si>
    <t>ELABORADORA DE ALIMENTOS DOÑIHUE LTDA</t>
  </si>
  <si>
    <t>84259.13</t>
  </si>
  <si>
    <t>GR-24</t>
  </si>
  <si>
    <t>84259.2</t>
  </si>
  <si>
    <t>84259.3</t>
  </si>
  <si>
    <t>84259.4</t>
  </si>
  <si>
    <t>GR-26</t>
  </si>
  <si>
    <t>84259.5</t>
  </si>
  <si>
    <t>84259.14</t>
  </si>
  <si>
    <t>84259.6</t>
  </si>
  <si>
    <t>84259.15</t>
  </si>
  <si>
    <t>84259.7</t>
  </si>
  <si>
    <t>84259.16</t>
  </si>
  <si>
    <t>84259.17</t>
  </si>
  <si>
    <t>84259.8</t>
  </si>
  <si>
    <t>84259.9</t>
  </si>
  <si>
    <t>84259.10</t>
  </si>
  <si>
    <t>TRANSFERENCIA</t>
  </si>
  <si>
    <t>ATRASO EN LA LIBERACIÓN DE PARTE DE LA TRANSFERENCIA</t>
  </si>
  <si>
    <t>FALTA DE PRODUCTO, AÚN NO LIBERÓ EL REGISTRO EN SEBERI</t>
  </si>
  <si>
    <t>84259.12</t>
  </si>
  <si>
    <t>84259.18</t>
  </si>
  <si>
    <t>84259.19</t>
  </si>
  <si>
    <t>84331.3</t>
  </si>
  <si>
    <t>84333.1</t>
  </si>
  <si>
    <t>84337.1</t>
  </si>
  <si>
    <t>84364.2</t>
  </si>
  <si>
    <t>MAERSK ACADIA</t>
  </si>
  <si>
    <t>84163.4</t>
  </si>
  <si>
    <t>84208.10</t>
  </si>
  <si>
    <t>84208.8</t>
  </si>
  <si>
    <t>84208.9</t>
  </si>
  <si>
    <t>84163.2</t>
  </si>
  <si>
    <t>84163.3</t>
  </si>
  <si>
    <t>84163.1</t>
  </si>
  <si>
    <t>HABILITACIÓN</t>
  </si>
  <si>
    <t>FALTA DE PRODUCTO - FECHA DE PRODUCCIÓN BLOQUEADA POR EL SIF</t>
  </si>
  <si>
    <t>ATRASO POR ANALISIS + PROBLEMA EM LA ETIQUETA ADICIONAL</t>
  </si>
  <si>
    <t>CLIENTE PAGOU ATRASADO</t>
  </si>
  <si>
    <t>ATRASO DE PRODUCCIÓN POR EL PESO DEL POLLO</t>
  </si>
  <si>
    <t>80372.12</t>
  </si>
  <si>
    <t>84471.11</t>
  </si>
  <si>
    <t>84471.12</t>
  </si>
  <si>
    <t>84471.14</t>
  </si>
  <si>
    <t>84471.15</t>
  </si>
  <si>
    <t>84471.16</t>
  </si>
  <si>
    <t>84471.6</t>
  </si>
  <si>
    <t>84471.7</t>
  </si>
  <si>
    <t>84471.8</t>
  </si>
  <si>
    <t>84474.1</t>
  </si>
  <si>
    <t>84474.2</t>
  </si>
  <si>
    <t>84637.1</t>
  </si>
  <si>
    <t>84443.2</t>
  </si>
  <si>
    <t>84443.3</t>
  </si>
  <si>
    <t>84514.1</t>
  </si>
  <si>
    <t>84516.2</t>
  </si>
  <si>
    <t>84516.5</t>
  </si>
  <si>
    <t>84516.8</t>
  </si>
  <si>
    <t>CONSORCIO INDUSTRIAL DE ALIMENTOS S.A.</t>
  </si>
  <si>
    <t xml:space="preserve">Soma de Cargas </t>
  </si>
  <si>
    <t>Soma de Carga2</t>
  </si>
  <si>
    <t>SWS-08</t>
  </si>
  <si>
    <t>CORTES DE CERDO SIN HUESO CONGELADOS - PALETA</t>
  </si>
  <si>
    <t>CFF-71</t>
  </si>
  <si>
    <t>SALCHICHA DE POLLO REFRIGERADA</t>
  </si>
  <si>
    <t>ATRASO EN LA PRODUCCIÓN</t>
  </si>
  <si>
    <t>ATRASO POR POSITIVIDAD</t>
  </si>
  <si>
    <t>ATRASO EN EL RESGISTRO DE ENFRIADO DE SEBERI -  PROGRAMACIÓN AJUSTADA PARA SEARA</t>
  </si>
  <si>
    <t>84962.2</t>
  </si>
  <si>
    <t>84962.3</t>
  </si>
  <si>
    <t>84962.4</t>
  </si>
  <si>
    <t>84990.1</t>
  </si>
  <si>
    <t>84990.2</t>
  </si>
  <si>
    <t>85174.3</t>
  </si>
  <si>
    <t>85180.1</t>
  </si>
  <si>
    <t xml:space="preserve">PRODUCCIÓN AJUSTANDO ENTRE PLANTAS - BUSCANDO MEJORAR LA ENTREGA </t>
  </si>
  <si>
    <t xml:space="preserve">ATRASO DE PRODUCCIÓN ESTIMADO BUSCANDO MEJORAR FECHAS </t>
  </si>
  <si>
    <t>85527.1</t>
  </si>
  <si>
    <t>85527.2</t>
  </si>
  <si>
    <t>85333.1</t>
  </si>
  <si>
    <t>85277.1</t>
  </si>
  <si>
    <t>WTS-17</t>
  </si>
  <si>
    <t>PAVO ENTERO CONGELADO SIN MENUDENCIAS</t>
  </si>
  <si>
    <t>85277.2</t>
  </si>
  <si>
    <t>WTS-18</t>
  </si>
  <si>
    <t xml:space="preserve">ATRASO EM ANALISIS </t>
  </si>
  <si>
    <t xml:space="preserve">ATRASO EN EL RESGISTRO DE ENFRIADO DE SEBERI </t>
  </si>
  <si>
    <t>ATRASO LIBERACION ANALISIS</t>
  </si>
  <si>
    <t>85572.2</t>
  </si>
  <si>
    <t>85337.1</t>
  </si>
  <si>
    <t>85337.2</t>
  </si>
  <si>
    <t>85337.3</t>
  </si>
  <si>
    <t>85338.1</t>
  </si>
  <si>
    <t>85340.1</t>
  </si>
  <si>
    <t>85340.11</t>
  </si>
  <si>
    <t>85340.12</t>
  </si>
  <si>
    <t>85340.2</t>
  </si>
  <si>
    <t>85340.3</t>
  </si>
  <si>
    <t>85340.4</t>
  </si>
  <si>
    <t>85340.6</t>
  </si>
  <si>
    <t>85340.7</t>
  </si>
  <si>
    <t>85343.1</t>
  </si>
  <si>
    <t>85343.10</t>
  </si>
  <si>
    <t>85343.2</t>
  </si>
  <si>
    <t>85343.3</t>
  </si>
  <si>
    <t>85343.4</t>
  </si>
  <si>
    <t>85343.5</t>
  </si>
  <si>
    <t>85343.9</t>
  </si>
  <si>
    <t>85344.2</t>
  </si>
  <si>
    <t>85344.3</t>
  </si>
  <si>
    <t>85346.1</t>
  </si>
  <si>
    <t>85346.10</t>
  </si>
  <si>
    <t>85346.11</t>
  </si>
  <si>
    <t>85346.2</t>
  </si>
  <si>
    <t>85346.3</t>
  </si>
  <si>
    <t>85346.4</t>
  </si>
  <si>
    <t>85346.5</t>
  </si>
  <si>
    <t>85346.7</t>
  </si>
  <si>
    <t>85346.8</t>
  </si>
  <si>
    <t>85346.9</t>
  </si>
  <si>
    <t>85354.1</t>
  </si>
  <si>
    <t>85354.2</t>
  </si>
  <si>
    <t>85354.4</t>
  </si>
  <si>
    <t>85354.5</t>
  </si>
  <si>
    <t>85375.2</t>
  </si>
  <si>
    <t>85375.3</t>
  </si>
  <si>
    <t>85375.4</t>
  </si>
  <si>
    <t>85375.5</t>
  </si>
  <si>
    <t>85375.6</t>
  </si>
  <si>
    <t>85477.2</t>
  </si>
  <si>
    <t>85477.3</t>
  </si>
  <si>
    <t>85477.4</t>
  </si>
  <si>
    <t>85477.5</t>
  </si>
  <si>
    <t>85477.6</t>
  </si>
  <si>
    <t>85477.7</t>
  </si>
  <si>
    <t>85478.2</t>
  </si>
  <si>
    <t>85478.3</t>
  </si>
  <si>
    <t>85478.4</t>
  </si>
  <si>
    <t>85478.5</t>
  </si>
  <si>
    <t>85478.6</t>
  </si>
  <si>
    <t>85478.7</t>
  </si>
  <si>
    <t>85634.1</t>
  </si>
  <si>
    <t>ATRASO DEVIDO A FALTA DE PLANO DE PRODUCCION</t>
  </si>
  <si>
    <t>85633.1</t>
  </si>
  <si>
    <t>86216.1</t>
  </si>
  <si>
    <t>85805.1</t>
  </si>
  <si>
    <t>CARNE DE CERDO CON HUESO CONGELADA - COSTILLAS</t>
  </si>
  <si>
    <t>85805.3</t>
  </si>
  <si>
    <t>CARNE DE CERDO SIN HUESO CONGELADA - MALAYA</t>
  </si>
  <si>
    <t>85805.5</t>
  </si>
  <si>
    <t>CARNE DE CERDO SIN HUESO CONGELADA - PLATEADA</t>
  </si>
  <si>
    <t>85805.7</t>
  </si>
  <si>
    <t>PANCETA DE CERDO SIN HUESO CONGELADA</t>
  </si>
  <si>
    <t>LWS-59</t>
  </si>
  <si>
    <t>CARNE ENFRIADA DE CERDO SIN HUESO - PULPA PIERNA</t>
  </si>
  <si>
    <t>85839.2</t>
  </si>
  <si>
    <t>85839.3</t>
  </si>
  <si>
    <t>85839.4</t>
  </si>
  <si>
    <t>85839.6</t>
  </si>
  <si>
    <t>85932.5</t>
  </si>
  <si>
    <t>85932.6</t>
  </si>
  <si>
    <t>86176.1</t>
  </si>
  <si>
    <t>85839.10</t>
  </si>
  <si>
    <t>85839.11</t>
  </si>
  <si>
    <t>85839.12</t>
  </si>
  <si>
    <t>84259.21</t>
  </si>
  <si>
    <t>SODEXO CHILE SPA.</t>
  </si>
  <si>
    <t>DESVIO DE CALIDAD</t>
  </si>
  <si>
    <t>CALIDAD</t>
  </si>
  <si>
    <t>PERDIDA DE PRODUCTO DEVIDO ANANLISIS</t>
  </si>
  <si>
    <t>ATRASO POR PRODUCCION EM ANA RECH Y FUE PARA SEBERI</t>
  </si>
  <si>
    <t>PLANO DE PRODUCCION EM UNIDADES DIFERENTES, TUVIMOS QUE BUSCAR PLANO EM UMA ÚNICA PLANTA QUEDANDO PROGRAMADO PARA ESTA FECHA</t>
  </si>
  <si>
    <t>FALTA DE INSUMOS EM ITAIOPOLIS Y FUE COLOCADO PLANO PARA HACER EM ITAPETININGA</t>
  </si>
  <si>
    <t>SIN PROGRAMACIÓN</t>
  </si>
  <si>
    <t>85815.1</t>
  </si>
  <si>
    <t>85815.2</t>
  </si>
  <si>
    <t>85815.3</t>
  </si>
  <si>
    <t>85815.4</t>
  </si>
  <si>
    <t>86176.3</t>
  </si>
  <si>
    <t>86176.4</t>
  </si>
  <si>
    <t>85839.13</t>
  </si>
  <si>
    <t>85839.15</t>
  </si>
  <si>
    <t>85839.16</t>
  </si>
  <si>
    <t>85839.17</t>
  </si>
  <si>
    <t>85839.20</t>
  </si>
  <si>
    <t>85934.1</t>
  </si>
  <si>
    <t>85934.2</t>
  </si>
  <si>
    <t>85934.4</t>
  </si>
  <si>
    <t>85934.5</t>
  </si>
  <si>
    <t>85934.6</t>
  </si>
  <si>
    <t>85934.7</t>
  </si>
  <si>
    <t>85934.8</t>
  </si>
  <si>
    <t>83454.13</t>
  </si>
  <si>
    <t>85900.4</t>
  </si>
  <si>
    <t>85900.3</t>
  </si>
  <si>
    <t>SEASPAN HAMBURG</t>
  </si>
  <si>
    <t>85900.1</t>
  </si>
  <si>
    <t>85900.2</t>
  </si>
  <si>
    <t>84441.4</t>
  </si>
  <si>
    <t>84441.6</t>
  </si>
  <si>
    <t>84441.3</t>
  </si>
  <si>
    <t>84441.2</t>
  </si>
  <si>
    <t>86635.1</t>
  </si>
  <si>
    <t>83022.1</t>
  </si>
  <si>
    <t>86288.1</t>
  </si>
  <si>
    <t>86288.2</t>
  </si>
  <si>
    <t>86288.3</t>
  </si>
  <si>
    <t>86300.1</t>
  </si>
  <si>
    <t>PANCETA CON HUESO DE CERDO CONGELADA</t>
  </si>
  <si>
    <t>JEREZ PAVEZ Y CIA LTDA</t>
  </si>
  <si>
    <t>86476.1</t>
  </si>
  <si>
    <t>PECHUGA DE POLLO CONGELADA DESHUESADA</t>
  </si>
  <si>
    <t>86480.2</t>
  </si>
  <si>
    <t>85899.10</t>
  </si>
  <si>
    <t>85610.12</t>
  </si>
  <si>
    <t>85610.13</t>
  </si>
  <si>
    <t>85610.14</t>
  </si>
  <si>
    <t>86975.1</t>
  </si>
  <si>
    <t>MB-34</t>
  </si>
  <si>
    <t>CARNE DE POLLO DESHUESADA MECANICAMENTE (MDM) CONGELADA</t>
  </si>
  <si>
    <t>85930.3</t>
  </si>
  <si>
    <t>85930.4</t>
  </si>
  <si>
    <t>85930.5</t>
  </si>
  <si>
    <t>85930.6</t>
  </si>
  <si>
    <t>85930.7</t>
  </si>
  <si>
    <t>85930.8</t>
  </si>
  <si>
    <t>85930.9</t>
  </si>
  <si>
    <t>85930.10</t>
  </si>
  <si>
    <t>86400.7</t>
  </si>
  <si>
    <t>86533.1</t>
  </si>
  <si>
    <t>85610.22</t>
  </si>
  <si>
    <t>86400.8</t>
  </si>
  <si>
    <t>86533.2</t>
  </si>
  <si>
    <t>85610.23</t>
  </si>
  <si>
    <t>86533.3</t>
  </si>
  <si>
    <t>85610.24</t>
  </si>
  <si>
    <t>86400.9</t>
  </si>
  <si>
    <t>86533.4</t>
  </si>
  <si>
    <t>85610.25</t>
  </si>
  <si>
    <t>85610.26</t>
  </si>
  <si>
    <t>86400.10</t>
  </si>
  <si>
    <t>85610.27</t>
  </si>
  <si>
    <t>85610.28</t>
  </si>
  <si>
    <t>86400.11</t>
  </si>
  <si>
    <t>85610.29</t>
  </si>
  <si>
    <t>86400.12</t>
  </si>
  <si>
    <t>85610.30</t>
  </si>
  <si>
    <t>85610.31</t>
  </si>
  <si>
    <t>85610.34</t>
  </si>
  <si>
    <t>85610.32</t>
  </si>
  <si>
    <t>85610.33</t>
  </si>
  <si>
    <t>85610.35</t>
  </si>
  <si>
    <t>85610.36</t>
  </si>
  <si>
    <t>85610.37</t>
  </si>
  <si>
    <t>85610.38</t>
  </si>
  <si>
    <t>85610.39</t>
  </si>
  <si>
    <t>85610.40</t>
  </si>
  <si>
    <t>85610.41</t>
  </si>
  <si>
    <t>85612.10</t>
  </si>
  <si>
    <t>85612.11</t>
  </si>
  <si>
    <t>85612.12</t>
  </si>
  <si>
    <t>85612.13</t>
  </si>
  <si>
    <t>85612.14</t>
  </si>
  <si>
    <t>85612.15</t>
  </si>
  <si>
    <t>85612.16</t>
  </si>
  <si>
    <t>85612.17</t>
  </si>
  <si>
    <t>85612.18</t>
  </si>
  <si>
    <t>85612.19</t>
  </si>
  <si>
    <t>85612.20</t>
  </si>
  <si>
    <t>85612.21</t>
  </si>
  <si>
    <t>85612.7</t>
  </si>
  <si>
    <t>85612.8</t>
  </si>
  <si>
    <t>85612.9</t>
  </si>
  <si>
    <t>86533.5</t>
  </si>
  <si>
    <t>86533.6</t>
  </si>
  <si>
    <t>86533.7</t>
  </si>
  <si>
    <t>86533.8</t>
  </si>
  <si>
    <t>SBL-85</t>
  </si>
  <si>
    <t>86603.10</t>
  </si>
  <si>
    <t>86603.11</t>
  </si>
  <si>
    <t>86603.12</t>
  </si>
  <si>
    <t>86603.13</t>
  </si>
  <si>
    <t>86603.14</t>
  </si>
  <si>
    <t>86603.15</t>
  </si>
  <si>
    <t>86603.16</t>
  </si>
  <si>
    <t>86603.17</t>
  </si>
  <si>
    <t>86603.18</t>
  </si>
  <si>
    <t>86603.19</t>
  </si>
  <si>
    <t>86603.20</t>
  </si>
  <si>
    <t>86603.6</t>
  </si>
  <si>
    <t>86603.7</t>
  </si>
  <si>
    <t>86603.8</t>
  </si>
  <si>
    <t>86603.9</t>
  </si>
  <si>
    <t>86608.1</t>
  </si>
  <si>
    <t>86608.2</t>
  </si>
  <si>
    <t>86608.3</t>
  </si>
  <si>
    <t>86608.4</t>
  </si>
  <si>
    <t>86608.5</t>
  </si>
  <si>
    <t>86608.6</t>
  </si>
  <si>
    <t>86608.7</t>
  </si>
  <si>
    <t>86608.8</t>
  </si>
  <si>
    <t>87035.2</t>
  </si>
  <si>
    <t>86894.1</t>
  </si>
  <si>
    <t>86551.8</t>
  </si>
  <si>
    <t>86551.7</t>
  </si>
  <si>
    <t>86551.9</t>
  </si>
  <si>
    <t>86551.10</t>
  </si>
  <si>
    <t>87153.1</t>
  </si>
  <si>
    <t>HFE-09</t>
  </si>
  <si>
    <t>86738.4</t>
  </si>
  <si>
    <t>86741.1</t>
  </si>
  <si>
    <t>86741.2</t>
  </si>
  <si>
    <t>86741.3</t>
  </si>
  <si>
    <t>86741.5</t>
  </si>
  <si>
    <t>86741.6</t>
  </si>
  <si>
    <t>86741.7</t>
  </si>
  <si>
    <t>86741.8</t>
  </si>
  <si>
    <t>86741.9</t>
  </si>
  <si>
    <t>86749.1</t>
  </si>
  <si>
    <t>86749.10</t>
  </si>
  <si>
    <t>86749.2</t>
  </si>
  <si>
    <t>86749.3</t>
  </si>
  <si>
    <t>86749.4</t>
  </si>
  <si>
    <t>86749.5</t>
  </si>
  <si>
    <t>86749.6</t>
  </si>
  <si>
    <t>86749.7</t>
  </si>
  <si>
    <t>86749.8</t>
  </si>
  <si>
    <t>86749.9</t>
  </si>
  <si>
    <t>86969.1</t>
  </si>
  <si>
    <t>86969.2</t>
  </si>
  <si>
    <t>86969.3</t>
  </si>
  <si>
    <t>86969.4</t>
  </si>
  <si>
    <t>86969.5</t>
  </si>
  <si>
    <t>87150.1</t>
  </si>
  <si>
    <t>85613.10</t>
  </si>
  <si>
    <t>85613.11</t>
  </si>
  <si>
    <t>85613.12</t>
  </si>
  <si>
    <t>85613.16</t>
  </si>
  <si>
    <t>85613.17</t>
  </si>
  <si>
    <t>85613.18</t>
  </si>
  <si>
    <t>85613.4</t>
  </si>
  <si>
    <t>85613.5</t>
  </si>
  <si>
    <t>85613.6</t>
  </si>
  <si>
    <t>85614.3</t>
  </si>
  <si>
    <t>85614.4</t>
  </si>
  <si>
    <t>85614.7</t>
  </si>
  <si>
    <t>FALTA DE PRODUCTO, PROBLEMA EM EL DEPOSITO</t>
  </si>
  <si>
    <t>ATRASO EM CORRECCION DE CSN</t>
  </si>
  <si>
    <t>ATRASO DE PRODUCCION/FALTA DE MANO DE OBRA</t>
  </si>
  <si>
    <t>ATRASO DE PRODUCCION/CAMBIO DE PLANO ENTRE PLANTAS</t>
  </si>
  <si>
    <t>ATRASO EM ANALISIS Y PRODUCCION</t>
  </si>
  <si>
    <t xml:space="preserve">ATRASO DE PRODUCCION </t>
  </si>
  <si>
    <t>ATRASO DE PRODUCICON</t>
  </si>
  <si>
    <t>FALTA PRODUCTO DEBIDO A INUNDACIONES</t>
  </si>
  <si>
    <t>DESASTRE NATURAL</t>
  </si>
  <si>
    <t>86603.1</t>
  </si>
  <si>
    <t>TO BE LOADED</t>
  </si>
  <si>
    <t>86603.2</t>
  </si>
  <si>
    <t>86603.3</t>
  </si>
  <si>
    <t>86603.4</t>
  </si>
  <si>
    <t>86603.5</t>
  </si>
  <si>
    <t>86642.1</t>
  </si>
  <si>
    <t>86741.4</t>
  </si>
  <si>
    <t>85612.5</t>
  </si>
  <si>
    <t>85612.6</t>
  </si>
  <si>
    <t>85930.1</t>
  </si>
  <si>
    <t>85930.2</t>
  </si>
  <si>
    <t>84441.10</t>
  </si>
  <si>
    <t>84441.5</t>
  </si>
  <si>
    <t>84441.7</t>
  </si>
  <si>
    <t>84441.8</t>
  </si>
  <si>
    <t>84441.9</t>
  </si>
  <si>
    <t>85610.15</t>
  </si>
  <si>
    <t>85610.17</t>
  </si>
  <si>
    <t>85610.19</t>
  </si>
  <si>
    <t>HAPAG-LLOYD</t>
  </si>
  <si>
    <t>85612.1</t>
  </si>
  <si>
    <t>85612.2</t>
  </si>
  <si>
    <t>85612.3</t>
  </si>
  <si>
    <t>85612.4</t>
  </si>
  <si>
    <t>86400.2</t>
  </si>
  <si>
    <t>86400.3</t>
  </si>
  <si>
    <t>86400.4</t>
  </si>
  <si>
    <t>86400.5</t>
  </si>
  <si>
    <t>86400.6</t>
  </si>
  <si>
    <t>85900.5</t>
  </si>
  <si>
    <t>85901.1</t>
  </si>
  <si>
    <t>86547.1</t>
  </si>
  <si>
    <t>86547.2</t>
  </si>
  <si>
    <t>86547.3</t>
  </si>
  <si>
    <t>86551.1</t>
  </si>
  <si>
    <t>86551.3</t>
  </si>
  <si>
    <t>86551.4</t>
  </si>
  <si>
    <t>86551.5</t>
  </si>
  <si>
    <t>86551.6</t>
  </si>
  <si>
    <t>86752.1</t>
  </si>
  <si>
    <t>86752.2</t>
  </si>
  <si>
    <t>86752.3</t>
  </si>
  <si>
    <t>86752.4</t>
  </si>
  <si>
    <t>85613.15</t>
  </si>
  <si>
    <t>85613.3</t>
  </si>
  <si>
    <t>85613.9</t>
  </si>
  <si>
    <t>85614.2</t>
  </si>
  <si>
    <t>85614.6</t>
  </si>
  <si>
    <t>ATRASO DE REGISTRO DE PLANTA</t>
  </si>
  <si>
    <t>HABILITACION</t>
  </si>
  <si>
    <t>FALTA DE PRODUCTO</t>
  </si>
  <si>
    <t>ATRASO POR PROBLEMA DE ANALISIS</t>
  </si>
  <si>
    <t>SIN PRODUCTO PARA ATENDER ANTES</t>
  </si>
  <si>
    <t>87302.1</t>
  </si>
  <si>
    <t>FUE NECESARIO CORREGIR EL CSN - CARGA TRANSFERIDA</t>
  </si>
  <si>
    <t xml:space="preserve">FALTA DE PRODUCTO </t>
  </si>
  <si>
    <t>BUSCANDO ANTICIPACIÓN DE PLAN</t>
  </si>
  <si>
    <t>ATRASO DE PRODUÇÃO DEVIDO AO PESO MEDIO</t>
  </si>
  <si>
    <t>TRANSPORTES DALAROSI LTDA</t>
  </si>
  <si>
    <t>87509.1</t>
  </si>
  <si>
    <t>87401.3</t>
  </si>
  <si>
    <t>87401.1</t>
  </si>
  <si>
    <t>87401.2</t>
  </si>
  <si>
    <t>COMERCIALIZADORA DE ALIMENTOS LOS CISNES SPA</t>
  </si>
  <si>
    <t>87544.1</t>
  </si>
  <si>
    <t>87534.2</t>
  </si>
  <si>
    <t>87536.2</t>
  </si>
  <si>
    <t>82620.1</t>
  </si>
  <si>
    <t>83022.2</t>
  </si>
  <si>
    <t>CARNE DE POLLO MARINADA SIN HUESO Y SIN PIEL CONGELADA - FILETITOS DE PECHUGA</t>
  </si>
  <si>
    <t>86738.3</t>
  </si>
  <si>
    <t>81509.2</t>
  </si>
  <si>
    <t>81491.1</t>
  </si>
  <si>
    <t>CARNE DE POLLO SIN HUESO  Y SIN PIEL CONGELADA - FILETITOS DE PECHUGA</t>
  </si>
  <si>
    <t>81485.2</t>
  </si>
  <si>
    <t>81485.3</t>
  </si>
  <si>
    <t>81506.1</t>
  </si>
  <si>
    <t>DW-71</t>
  </si>
  <si>
    <t>81506.2</t>
  </si>
  <si>
    <t>T-38</t>
  </si>
  <si>
    <t>81506.3</t>
  </si>
  <si>
    <t>D-07</t>
  </si>
  <si>
    <t>81511.1</t>
  </si>
  <si>
    <t>81511.2</t>
  </si>
  <si>
    <t>81512.1</t>
  </si>
  <si>
    <t>RESTRICCIÓN COMERCIAL</t>
  </si>
  <si>
    <t>AGROSUPER COMERC. DE ALIMENTOS LTDA</t>
  </si>
  <si>
    <t>87518.1</t>
  </si>
  <si>
    <t>87518.2</t>
  </si>
  <si>
    <t>87518.3</t>
  </si>
  <si>
    <t>87518.4</t>
  </si>
  <si>
    <t>87517.1</t>
  </si>
  <si>
    <t>87517.2</t>
  </si>
  <si>
    <t>87517.3</t>
  </si>
  <si>
    <t>87353.1</t>
  </si>
  <si>
    <t>87353.2</t>
  </si>
  <si>
    <t>87359.1</t>
  </si>
  <si>
    <t>87359.3</t>
  </si>
  <si>
    <t>87360.1</t>
  </si>
  <si>
    <t>87405.1</t>
  </si>
  <si>
    <t>87405.2</t>
  </si>
  <si>
    <t>ATRASO DE CSI</t>
  </si>
  <si>
    <t>CSI</t>
  </si>
  <si>
    <t xml:space="preserve">BUSCANDO MEJORAR FECHAS </t>
  </si>
  <si>
    <t>DISTRIBUIDORA ROFIL LTDA</t>
  </si>
  <si>
    <t>87955.1</t>
  </si>
  <si>
    <t>87955.2</t>
  </si>
  <si>
    <t>87955.3</t>
  </si>
  <si>
    <t>87705.1</t>
  </si>
  <si>
    <t>87705.10</t>
  </si>
  <si>
    <t>87705.11</t>
  </si>
  <si>
    <t>87705.12</t>
  </si>
  <si>
    <t>87705.13</t>
  </si>
  <si>
    <t>87705.14</t>
  </si>
  <si>
    <t>87705.15</t>
  </si>
  <si>
    <t>87705.16</t>
  </si>
  <si>
    <t>87705.17</t>
  </si>
  <si>
    <t>87705.18</t>
  </si>
  <si>
    <t>87705.19</t>
  </si>
  <si>
    <t>87705.2</t>
  </si>
  <si>
    <t>87705.20</t>
  </si>
  <si>
    <t>87705.3</t>
  </si>
  <si>
    <t>87705.4</t>
  </si>
  <si>
    <t>87705.5</t>
  </si>
  <si>
    <t>87705.6</t>
  </si>
  <si>
    <t>87705.7</t>
  </si>
  <si>
    <t>87705.8</t>
  </si>
  <si>
    <t>87705.9</t>
  </si>
  <si>
    <t>87878.1</t>
  </si>
  <si>
    <t>87878.2</t>
  </si>
  <si>
    <t>87878.3</t>
  </si>
  <si>
    <t>87704.1</t>
  </si>
  <si>
    <t>87704.2</t>
  </si>
  <si>
    <t>87887.1</t>
  </si>
  <si>
    <t>87887.2</t>
  </si>
  <si>
    <t>87887.3</t>
  </si>
  <si>
    <t>87887.4</t>
  </si>
  <si>
    <t>87511.2</t>
  </si>
  <si>
    <t>87932.1</t>
  </si>
  <si>
    <t>Num. BL</t>
  </si>
  <si>
    <t>87681.1</t>
  </si>
  <si>
    <t>87681.10</t>
  </si>
  <si>
    <t>F-39</t>
  </si>
  <si>
    <t>87681.2</t>
  </si>
  <si>
    <t>87681.3</t>
  </si>
  <si>
    <t>87681.4</t>
  </si>
  <si>
    <t>87681.5</t>
  </si>
  <si>
    <t>87681.6</t>
  </si>
  <si>
    <t>87681.7</t>
  </si>
  <si>
    <t>87681.8</t>
  </si>
  <si>
    <t>87681.9</t>
  </si>
  <si>
    <t>PLANTA MOVIMENTANDO STOCK - PREVISIÓN DE CARGAR 21/06</t>
  </si>
  <si>
    <t>SALCHICHA DE POLLO Y CERDO</t>
  </si>
  <si>
    <t>73968.2</t>
  </si>
  <si>
    <t>76292.3</t>
  </si>
  <si>
    <t>CFF-70</t>
  </si>
  <si>
    <t>SALCHICHAS DE POLLO Y CERDO REFRIGERADAS</t>
  </si>
  <si>
    <t>76292.6</t>
  </si>
  <si>
    <t>CFF-74</t>
  </si>
  <si>
    <t>76292.2</t>
  </si>
  <si>
    <t>76292.5</t>
  </si>
  <si>
    <t xml:space="preserve">ATRASO DE REGISTRO </t>
  </si>
  <si>
    <t>REGISTRO</t>
  </si>
  <si>
    <t xml:space="preserve">PERDIDA POR ANALISIS Y EXPEDICIÓN EM PLANTA </t>
  </si>
  <si>
    <t>PERDIDA DE PRODUCTO - BUSCANDO RECUPERAR POR SERA</t>
  </si>
  <si>
    <t>PERDIDA DE PRODUCTO</t>
  </si>
  <si>
    <t>ATRASO DE ANALISIS</t>
  </si>
  <si>
    <t>87336.1</t>
  </si>
  <si>
    <t>87336.2</t>
  </si>
  <si>
    <t>87336.3</t>
  </si>
  <si>
    <t>87336.4</t>
  </si>
  <si>
    <t>87336.5</t>
  </si>
  <si>
    <t>87956.1</t>
  </si>
  <si>
    <t>88009.1</t>
  </si>
  <si>
    <t>88009.2</t>
  </si>
  <si>
    <t>88009.3</t>
  </si>
  <si>
    <t>85614.8</t>
  </si>
  <si>
    <t>ATRASO DE LIBERACIÓN DE CSI</t>
  </si>
  <si>
    <t>ATRASO DE PRODUCCIÓN - PESO MEDIO</t>
  </si>
  <si>
    <t xml:space="preserve">ATRASO DE ANALISIS </t>
  </si>
  <si>
    <t>ATRASO DE PRODUCCIÓN Y EXPEDIDICÓN</t>
  </si>
  <si>
    <t>FRIGORIFICOS IDEAL S.A.</t>
  </si>
  <si>
    <t>SPA-46</t>
  </si>
  <si>
    <t>AGUARDA ANALISIS</t>
  </si>
  <si>
    <t xml:space="preserve">AGUARDA ANALISIS </t>
  </si>
  <si>
    <t>NO ES POSIBLE ANTICIPAR PUES EL EMBALAJE SERÁ RECIBIDA ESTA SEMANA</t>
  </si>
  <si>
    <t>PERDIDA POR ANALISIS Y EXPEDICIÓN EM PLANTA - CIERRE CAMBIADO DEL MARITIMO</t>
  </si>
  <si>
    <t>FACTURACIÓN</t>
  </si>
  <si>
    <t>PROBLEMA EN LA FACTURACIÓN</t>
  </si>
  <si>
    <t>88317.1</t>
  </si>
  <si>
    <t>88317.2</t>
  </si>
  <si>
    <t>88306.1</t>
  </si>
  <si>
    <t>88306.2</t>
  </si>
  <si>
    <t>88304.1</t>
  </si>
  <si>
    <t>88304.2</t>
  </si>
  <si>
    <t>88316.2</t>
  </si>
  <si>
    <t>88316.4</t>
  </si>
  <si>
    <t>88255.4</t>
  </si>
  <si>
    <t>88256.1</t>
  </si>
  <si>
    <t>OB-147</t>
  </si>
  <si>
    <t>88256.2</t>
  </si>
  <si>
    <t>88257.1</t>
  </si>
  <si>
    <t>88258.1</t>
  </si>
  <si>
    <t>88258.2</t>
  </si>
  <si>
    <t>88259.1</t>
  </si>
  <si>
    <t>88259.2</t>
  </si>
  <si>
    <t>88260.1</t>
  </si>
  <si>
    <t>88260.2</t>
  </si>
  <si>
    <t>88260.3</t>
  </si>
  <si>
    <t>88260.4</t>
  </si>
  <si>
    <t>88262.1</t>
  </si>
  <si>
    <t>88262.2</t>
  </si>
  <si>
    <t>85335.2</t>
  </si>
  <si>
    <t>BL-002</t>
  </si>
  <si>
    <t>TRUTRO ENTERO DE POLLO CONGELADO DESHUESADO</t>
  </si>
  <si>
    <t>85344.6</t>
  </si>
  <si>
    <t>T-24</t>
  </si>
  <si>
    <t>TRUTRO CORTO DE POLLO CONGELADO CON PIEL</t>
  </si>
  <si>
    <t>88244.10</t>
  </si>
  <si>
    <t>88244.11</t>
  </si>
  <si>
    <t>88244.12</t>
  </si>
  <si>
    <t>88244.3</t>
  </si>
  <si>
    <t>88244.6</t>
  </si>
  <si>
    <t>88244.7</t>
  </si>
  <si>
    <t>88244.13</t>
  </si>
  <si>
    <t>88244.14</t>
  </si>
  <si>
    <t>POLLO CONGELADO EVISCERADO SIN MENUDENCIAS</t>
  </si>
  <si>
    <t>88244.15</t>
  </si>
  <si>
    <t>88244.4</t>
  </si>
  <si>
    <t>88244.5</t>
  </si>
  <si>
    <t>88244.8</t>
  </si>
  <si>
    <t>88244.9</t>
  </si>
  <si>
    <t>88248.1</t>
  </si>
  <si>
    <t>*SIN PROGRAMACIÓN ( INCLUI MESES POSTERIORES)</t>
  </si>
  <si>
    <t>CARNE CONGELADA DE POLLO SIN HUESO ¿ FILETITTO SIN PIEL</t>
  </si>
  <si>
    <t>CARNE CONGELADA DE POLLO SIN HUESO - PECHUGA SIN PIEL</t>
  </si>
  <si>
    <t>CARNE CONGELADA DE POLLO CON HUESO ¿ TRUTRO CORTO</t>
  </si>
  <si>
    <t>CARNE CONGELADA DE POLLO CON HUESO ¿ TRUTRO LARGO</t>
  </si>
  <si>
    <t>88356.1</t>
  </si>
  <si>
    <t>88356.2</t>
  </si>
  <si>
    <t>88356.3</t>
  </si>
  <si>
    <t>88358.1</t>
  </si>
  <si>
    <t>88358.2</t>
  </si>
  <si>
    <t>88359.1</t>
  </si>
  <si>
    <t>88359.2</t>
  </si>
  <si>
    <t>87950.2</t>
  </si>
  <si>
    <t>87950.1</t>
  </si>
  <si>
    <t>87950.3</t>
  </si>
  <si>
    <t>87950.4</t>
  </si>
  <si>
    <t>87950.5</t>
  </si>
  <si>
    <t>87950.6</t>
  </si>
  <si>
    <t>87950.10</t>
  </si>
  <si>
    <t>87950.11</t>
  </si>
  <si>
    <t>87950.12</t>
  </si>
  <si>
    <t>87950.13</t>
  </si>
  <si>
    <t>87950.14</t>
  </si>
  <si>
    <t>87950.15</t>
  </si>
  <si>
    <t>87950.16</t>
  </si>
  <si>
    <t>87950.17</t>
  </si>
  <si>
    <t>87950.18</t>
  </si>
  <si>
    <t>87950.19</t>
  </si>
  <si>
    <t>87950.20</t>
  </si>
  <si>
    <t>87950.7</t>
  </si>
  <si>
    <t>87950.8</t>
  </si>
  <si>
    <t>87950.9</t>
  </si>
  <si>
    <t>88402.1</t>
  </si>
  <si>
    <t>89021.1</t>
  </si>
  <si>
    <t>89021.2</t>
  </si>
  <si>
    <t>88466.1</t>
  </si>
  <si>
    <t>88466.2</t>
  </si>
  <si>
    <t>88466.3</t>
  </si>
  <si>
    <t>89021.3</t>
  </si>
  <si>
    <t>89021.4</t>
  </si>
  <si>
    <t>89021.5</t>
  </si>
  <si>
    <t>OMISSIÓN DE BUQUE DALLAS EXPRESS</t>
  </si>
  <si>
    <t>SHIPPING</t>
  </si>
  <si>
    <t>PRIORIZADO JEREZ - PRODUCTO OVERSOLD</t>
  </si>
  <si>
    <t>PRODUCTO OVERSOLD - RETIRAMOS CARGAS DE CIAL</t>
  </si>
  <si>
    <t>COMERCIAL</t>
  </si>
  <si>
    <t xml:space="preserve">FALTA DE CONTENEDOR </t>
  </si>
  <si>
    <t>CIERRE ENTRO SIN RESGISTRO - RETIRADO DE CIAL</t>
  </si>
  <si>
    <t>OMISIÓN DE BUQUE DALLAS</t>
  </si>
  <si>
    <t>VENTA REALIZADA SIN REGISTRO - PRIORIZADO JERAZ</t>
  </si>
  <si>
    <t>PERDIDA POR ANALISIS</t>
  </si>
  <si>
    <t>89492.1</t>
  </si>
  <si>
    <t>89336.1</t>
  </si>
  <si>
    <t>89336.4</t>
  </si>
  <si>
    <t>CARNE DE CERDO CONGELADA CON HUESO CON PIEL - PERNIL MANO</t>
  </si>
  <si>
    <t>GLOBAL PROTEIN S.A.</t>
  </si>
  <si>
    <t>89291.1</t>
  </si>
  <si>
    <t>89291.2</t>
  </si>
  <si>
    <t>89291.3</t>
  </si>
  <si>
    <t>89337.1</t>
  </si>
  <si>
    <t>89337.2</t>
  </si>
  <si>
    <t>89337.3</t>
  </si>
  <si>
    <t>MIL SABORES FOOD SPA</t>
  </si>
  <si>
    <t>89389.1</t>
  </si>
  <si>
    <t>89389.2</t>
  </si>
  <si>
    <t>89389.3</t>
  </si>
  <si>
    <t>84333.2</t>
  </si>
  <si>
    <t>89398.2</t>
  </si>
  <si>
    <t>89398.1</t>
  </si>
  <si>
    <t>89398.3</t>
  </si>
  <si>
    <t>89398.4</t>
  </si>
  <si>
    <t>89400.1</t>
  </si>
  <si>
    <t>89400.2</t>
  </si>
  <si>
    <t>89398.5</t>
  </si>
  <si>
    <t>89398.6</t>
  </si>
  <si>
    <t>89400.3</t>
  </si>
  <si>
    <t>89397.1</t>
  </si>
  <si>
    <t>89397.2</t>
  </si>
  <si>
    <t>89397.3</t>
  </si>
  <si>
    <t>89397.4</t>
  </si>
  <si>
    <t>HBI-03</t>
  </si>
  <si>
    <t>PECHUGA DE POLLO CONGELADA CON HUESO CON PIEL</t>
  </si>
  <si>
    <t>89315.1</t>
  </si>
  <si>
    <t>89315.2</t>
  </si>
  <si>
    <t>89298.1</t>
  </si>
  <si>
    <t>89298.2</t>
  </si>
  <si>
    <t>89298.3</t>
  </si>
  <si>
    <t>PREVISIÓN ATENDER 19/08</t>
  </si>
  <si>
    <t>PREVISIÓN ATENDER 24/08</t>
  </si>
  <si>
    <t>PREVISIÓN ATENDER 22/08</t>
  </si>
  <si>
    <t>ATRASO EN LA EXPEDICCIÓN DE LA PLANTA</t>
  </si>
  <si>
    <t>EXPEDICCIÓN</t>
  </si>
  <si>
    <t>89752.1</t>
  </si>
  <si>
    <t>88358.4</t>
  </si>
  <si>
    <t>88359.4</t>
  </si>
  <si>
    <t>89750.1</t>
  </si>
  <si>
    <t>89780.1</t>
  </si>
  <si>
    <t>89780.2</t>
  </si>
  <si>
    <t>89780.3</t>
  </si>
  <si>
    <t>89780.4</t>
  </si>
  <si>
    <t>89780.5</t>
  </si>
  <si>
    <t>85610.7</t>
  </si>
  <si>
    <t>89536.1</t>
  </si>
  <si>
    <t>89537.1</t>
  </si>
  <si>
    <t>85899.6</t>
  </si>
  <si>
    <t>89747.1</t>
  </si>
  <si>
    <t>89747.2</t>
  </si>
  <si>
    <t>89749.1</t>
  </si>
  <si>
    <t>89749.2</t>
  </si>
  <si>
    <t>COSTILLAR PUNTA - CARNE DE CERDO CON HUESO CONGELADA - COSTILLITAS</t>
  </si>
  <si>
    <t>89540.1</t>
  </si>
  <si>
    <t>89540.2</t>
  </si>
  <si>
    <t>89540.3</t>
  </si>
  <si>
    <t xml:space="preserve">ATRASO DE EXPEDICIÓN </t>
  </si>
  <si>
    <t>ROLAGEM POR FALTA DE PRODUTO</t>
  </si>
  <si>
    <t>PRODUCCIÓN - CARGAS DE JUNIO ATRASARON POR POSITIVIDAD Y ATRASÓ ESTA CARGA</t>
  </si>
  <si>
    <t>FALTA DE PRODUCTO PARA ATENDER 1º DEAL LINE</t>
  </si>
  <si>
    <t>FALTA DE PRODUCTO PARA ATENDER ANTES</t>
  </si>
  <si>
    <t>FALTA DE PRODUCTO PARA ATENDER</t>
  </si>
  <si>
    <t>GR-710</t>
  </si>
  <si>
    <t>GR-695</t>
  </si>
  <si>
    <t>FILETE DE PECHUGA DE POLLO CONGELADO DESGRASADO</t>
  </si>
  <si>
    <t>T-109</t>
  </si>
  <si>
    <t>TRUTRO LARGO DE POLLO CONGELADO CON PIEL</t>
  </si>
  <si>
    <t>TRUTRO DE ALA DE POLLO CONGELADO CON PIEL</t>
  </si>
  <si>
    <t>WL-108</t>
  </si>
  <si>
    <t>TRUTRO ENTERO DE POLLO CONGELADO CON PIEL</t>
  </si>
  <si>
    <t>PECHUGA DE POLLO CONGELADA CON HUESO Y PIEL</t>
  </si>
  <si>
    <t>CORTES CONGELADOS DE POLLO MEDIA PECHUGA SIN HUESO SIN PIEL SIN FILETILLO</t>
  </si>
  <si>
    <t>LBL102</t>
  </si>
  <si>
    <t>CORTES DE CERDO SIN HUESO CONGELADOS - LOMO</t>
  </si>
  <si>
    <t>WL-85</t>
  </si>
  <si>
    <t>TRUTRO ENTERO DE POLLO CONGELADO</t>
  </si>
  <si>
    <t>CARNE DE POLLO MOLIDA, SAZONADA, REBOZADA, PRE-FRITA, COCIDA Y CONGELADA</t>
  </si>
  <si>
    <t>SNF113</t>
  </si>
  <si>
    <t>TRUTRO CORTO DE POLLO CONGELADO</t>
  </si>
  <si>
    <t>DW-124</t>
  </si>
  <si>
    <t>TRUTRO DE ALA DE POLLO CONGELADO</t>
  </si>
  <si>
    <t>GR-694</t>
  </si>
  <si>
    <t>PCO-81</t>
  </si>
  <si>
    <t>CORTES CONGELADOS DE POLLO - PECHUGA CON HUESO</t>
  </si>
  <si>
    <t>T-103</t>
  </si>
  <si>
    <t>CORTES CONGELADOS DE CERDO SIN HUESO - SOLOMILLO</t>
  </si>
  <si>
    <t>FILETILLO DE POLLO CONGELADO</t>
  </si>
  <si>
    <t>PCO-1</t>
  </si>
  <si>
    <t>GR1001</t>
  </si>
  <si>
    <t>GR1002</t>
  </si>
  <si>
    <t>DW-165</t>
  </si>
  <si>
    <t>CORTES CONGELADOS DE POLLO TRUTRO ALA</t>
  </si>
  <si>
    <t>KNU-08</t>
  </si>
  <si>
    <t>CARNE DE CERDO CONGELADA CON HUESO - PERNIL MANO</t>
  </si>
  <si>
    <t>PAPADA CONGELADA DE CERDO</t>
  </si>
  <si>
    <t>SBI-02</t>
  </si>
  <si>
    <t>CORTES DE CERDO CONGELADO CON HUESO - PALETA</t>
  </si>
  <si>
    <t>OB-468</t>
  </si>
  <si>
    <t>F-154</t>
  </si>
  <si>
    <t>CARNE DE POLLO CONGELADO - TRUTRO DE ALA</t>
  </si>
  <si>
    <t>CARNE DE POLLO CONGELADO - TRUTRO LARGO</t>
  </si>
  <si>
    <t>F-97</t>
  </si>
  <si>
    <t>FILETE DE PECHUGA DE POLLO CONGELADO</t>
  </si>
  <si>
    <t>SOLOMILLO DE PECHUGA DE POLLO CONGELADO</t>
  </si>
  <si>
    <t>D-119</t>
  </si>
  <si>
    <t>TRUTRO LARGO DE POLLO CONGELADO</t>
  </si>
  <si>
    <t>TRUTRO CUARTO DE POLLO CONGELADO</t>
  </si>
  <si>
    <t>CARNE DE POLLO MOLIDA REBOZADA PRE-FRITA Y CONGELADA</t>
  </si>
  <si>
    <t>SNF112</t>
  </si>
  <si>
    <t>SNF111</t>
  </si>
  <si>
    <t>CARNE Y PIEL DE POLLO MOLIDA SAZONADA REBOZADA PRE-FRITA COCIDA Y CONGELADA</t>
  </si>
  <si>
    <t>SALCHICHA DE PAVO REFRIGERADA</t>
  </si>
  <si>
    <t>BF-002</t>
  </si>
  <si>
    <t>TOCINO DE CERDO COCIDO LAMINADO</t>
  </si>
  <si>
    <t>CARNE DE POLLO DESHUESADA MARINADA CONGELADA - PECHUGA SIN PIEL</t>
  </si>
  <si>
    <t>TCC-01</t>
  </si>
  <si>
    <t>POLLO ENTERO SAZONADO, COCIDO Y CONGELADO (SIN MENUDOS)</t>
  </si>
  <si>
    <t>STNS27</t>
  </si>
  <si>
    <t>CORTES CONGELADOS DE POLLO - TRUTRO CORTO SIN HUESO SIN PIEL</t>
  </si>
  <si>
    <t>FPA-16</t>
  </si>
  <si>
    <t>TROZOS DE POLLO SAZONADOS MARINADOS CONGELADOS</t>
  </si>
  <si>
    <t>F-28</t>
  </si>
  <si>
    <t>JRA-01</t>
  </si>
  <si>
    <t>JAMÓN COCIDO</t>
  </si>
  <si>
    <t>DW-126</t>
  </si>
  <si>
    <t>BBL-65</t>
  </si>
  <si>
    <t>CARNE CONGELADA DE CERDO SIN HUESO - PANCETA</t>
  </si>
  <si>
    <t>DW-97</t>
  </si>
  <si>
    <t>WL-71</t>
  </si>
  <si>
    <t>CARNE DE POLLO EMPANIZADA Y CONGELADA</t>
  </si>
  <si>
    <t>COSTILLAR DE CERDO - CARNE DE CERDO CON HUESO CONGELADA - COSTILLAS</t>
  </si>
  <si>
    <t>CARNE DE CERDO CONGELADA SAZONADA Y DESHUESADA (PUNTA DE GANSO)</t>
  </si>
  <si>
    <t>CHULETA CENTRO</t>
  </si>
  <si>
    <t>CHULETA VETADA</t>
  </si>
  <si>
    <t xml:space="preserve"> PULPA PIERNA</t>
  </si>
  <si>
    <t>PECHUGA BLOCK</t>
  </si>
  <si>
    <t>LOMO</t>
  </si>
  <si>
    <t>TRUTRO ENTERO</t>
  </si>
  <si>
    <t>PULPA PIERNA</t>
  </si>
  <si>
    <t>POLLO ENTERO 2.0</t>
  </si>
  <si>
    <t>PATAS TRAZERAS</t>
  </si>
  <si>
    <t>POLLO ENTERO 2.1</t>
  </si>
  <si>
    <t>POLLO ENTERO 1.9</t>
  </si>
  <si>
    <t>COSTILLAR</t>
  </si>
  <si>
    <t>FILETILLO</t>
  </si>
  <si>
    <t>POLLO ENTERO 2.2</t>
  </si>
  <si>
    <t>POLLO ENTERO 1.8</t>
  </si>
  <si>
    <t>PECHUGA 6X2</t>
  </si>
  <si>
    <t>NUGGETS</t>
  </si>
  <si>
    <t>PECHUGA CON HUESO</t>
  </si>
  <si>
    <t>POLLO ENTERO 2.3</t>
  </si>
  <si>
    <t>POLLO ENTERO 2.4</t>
  </si>
  <si>
    <t>TRUTRO ENTERO DESHUESADO</t>
  </si>
  <si>
    <t>TRUTRO CORTO CON PIEL</t>
  </si>
  <si>
    <t>TRUTRO ENTERO CON HUESO</t>
  </si>
  <si>
    <t>TRUTRO ALA CON HUESO</t>
  </si>
  <si>
    <t>TRUTRO LARGO CON HUESO</t>
  </si>
  <si>
    <t>TRUTRO CORTO CON HUESO</t>
  </si>
  <si>
    <t>FILETITOS DE PECHUGA</t>
  </si>
  <si>
    <t>PECHUGA ENTERA CON HUESO</t>
  </si>
  <si>
    <t>TRUTRO LARGO CON PIEL</t>
  </si>
  <si>
    <t>SALCHICHA DE PAVO</t>
  </si>
  <si>
    <t>SALCHICHA DE POLLO</t>
  </si>
  <si>
    <t>PECHUGA CON HUESO CON PIEL</t>
  </si>
  <si>
    <t>TRUTRO DE ALA CON PIEL</t>
  </si>
  <si>
    <t>PECHUGA DESHUESADA SIN PIEL</t>
  </si>
  <si>
    <t>SALCHICHAS DE POLLO Y CERDO</t>
  </si>
  <si>
    <t>TRUTRO ENTERO CON PIEL</t>
  </si>
  <si>
    <t>PUNTA DE GANSO SAZONADA</t>
  </si>
  <si>
    <t>PULPA PIERNA SAZONADA</t>
  </si>
  <si>
    <t>LOMO SAZONADO</t>
  </si>
  <si>
    <t xml:space="preserve">COSTILLAR PUNTA </t>
  </si>
  <si>
    <t>COSTILLAR DE CERDO</t>
  </si>
  <si>
    <t>COSTILLAS</t>
  </si>
  <si>
    <t>PANCETA</t>
  </si>
  <si>
    <t>TRUTRO ALA</t>
  </si>
  <si>
    <t>TRUTRO CORTO</t>
  </si>
  <si>
    <t>TRUTRO LARGO</t>
  </si>
  <si>
    <t xml:space="preserve">PECHUGA DE POLLO DESHUESADA </t>
  </si>
  <si>
    <t>PECHUGA DESHUESADA</t>
  </si>
  <si>
    <t>PECHUGA CON HUESO Y PIEL</t>
  </si>
  <si>
    <t>PULPA PIERNA ESPECIAL</t>
  </si>
  <si>
    <t>PULPA PIERNA ENFRIADA</t>
  </si>
  <si>
    <t>PANCETA SIN HUESO</t>
  </si>
  <si>
    <t>FILETE DESGRASADO</t>
  </si>
  <si>
    <t>PAVO ENTERO</t>
  </si>
  <si>
    <t>PERNIL MANO</t>
  </si>
  <si>
    <t>CHULETA CENTRO MARINADA</t>
  </si>
  <si>
    <t>PECHUGA MARINADA</t>
  </si>
  <si>
    <t>PECHUGA INTERFOLIADA</t>
  </si>
  <si>
    <t>SOLOMILLO</t>
  </si>
  <si>
    <t>PLATEADA</t>
  </si>
  <si>
    <t>MALAYA</t>
  </si>
  <si>
    <t>FILETITTO SIN PIEL</t>
  </si>
  <si>
    <t>PECHUGA SIN PIEL</t>
  </si>
  <si>
    <t>FILETE DE PECHUGA</t>
  </si>
  <si>
    <t>PECHUGA DESHUESA</t>
  </si>
  <si>
    <t>TRUTRO DE ALA</t>
  </si>
  <si>
    <t>MDM</t>
  </si>
  <si>
    <t>PATAS DELANTERAS</t>
  </si>
  <si>
    <t>PALETA</t>
  </si>
  <si>
    <t>PANCETA CON HUESO</t>
  </si>
  <si>
    <t>TRUTRO CUARTO</t>
  </si>
  <si>
    <t>PAPADA</t>
  </si>
  <si>
    <t>POLLO ENTERO SAZONADO</t>
  </si>
  <si>
    <t>PECHUGA IQF MARINADA</t>
  </si>
  <si>
    <t>FILETITOS IQF MARINADO</t>
  </si>
  <si>
    <t>TRUTRO CORTO SIN HUESO SIN PIEL</t>
  </si>
  <si>
    <t>LOMO CON BARBECUE</t>
  </si>
  <si>
    <t>COSTILLAS CON BARBECUE</t>
  </si>
  <si>
    <t>FILETITO SIN PIEL</t>
  </si>
  <si>
    <t>ALITAS CON HUESO</t>
  </si>
  <si>
    <t>PECHUGA DESHUESADA MARINADA</t>
  </si>
  <si>
    <t>Descripción reducida</t>
  </si>
  <si>
    <t>90083.5</t>
  </si>
  <si>
    <t>90083.6</t>
  </si>
  <si>
    <t>87594.2</t>
  </si>
  <si>
    <t>89990.1</t>
  </si>
  <si>
    <t>89940.1</t>
  </si>
  <si>
    <t>89940.2</t>
  </si>
  <si>
    <t>90110.1</t>
  </si>
  <si>
    <t>90110.2</t>
  </si>
  <si>
    <t>90114.1</t>
  </si>
  <si>
    <t>90114.2</t>
  </si>
  <si>
    <t>90114.3</t>
  </si>
  <si>
    <t>90117.1</t>
  </si>
  <si>
    <t>90117.2</t>
  </si>
  <si>
    <t>FT FOODS S.A.</t>
  </si>
  <si>
    <t>89988.4</t>
  </si>
  <si>
    <t>89988.1</t>
  </si>
  <si>
    <t>89988.3</t>
  </si>
  <si>
    <t>90080.1</t>
  </si>
  <si>
    <t>90079.1</t>
  </si>
  <si>
    <t>90079.2</t>
  </si>
  <si>
    <t>90080.2</t>
  </si>
  <si>
    <t>90089.1</t>
  </si>
  <si>
    <t>90089.3</t>
  </si>
  <si>
    <t>90089.2</t>
  </si>
  <si>
    <t>90080.3</t>
  </si>
  <si>
    <t>90081.1</t>
  </si>
  <si>
    <t>90089.4</t>
  </si>
  <si>
    <t>90089.5</t>
  </si>
  <si>
    <t>89816.1</t>
  </si>
  <si>
    <t>89816.2</t>
  </si>
  <si>
    <t>89814.1</t>
  </si>
  <si>
    <t>89814.2</t>
  </si>
  <si>
    <t>BACKLOG SIN PROGRAMACIÓN</t>
  </si>
  <si>
    <t>PRODUCTO BLOQUEADO EN ITAIOPOLIS Y REPROGRAMADO EN FORQUILHINHA</t>
  </si>
  <si>
    <t xml:space="preserve">CORTE DE CARGARGAS POR EL EMBARCADOR </t>
  </si>
  <si>
    <t xml:space="preserve">ATRASO DE CSI </t>
  </si>
  <si>
    <t>AGUARDA LIBERACIÓN DE PRODUCTO PARA PROGRAMAR</t>
  </si>
  <si>
    <t>semana de atraso</t>
  </si>
  <si>
    <t xml:space="preserve">Cliente </t>
  </si>
  <si>
    <t>PRODUCCIÓN Total</t>
  </si>
  <si>
    <t>ALINEAMENTO COMERCIAL</t>
  </si>
  <si>
    <t>CERDO SIN HUESO- GANSO</t>
  </si>
  <si>
    <t>Peso Liq.</t>
  </si>
  <si>
    <t xml:space="preserve">FALLA DEMANDA </t>
  </si>
  <si>
    <t>A FOODS SPA</t>
  </si>
  <si>
    <t>90339.1</t>
  </si>
  <si>
    <t>90278.3</t>
  </si>
  <si>
    <t>90278.5</t>
  </si>
  <si>
    <t>90345.1</t>
  </si>
  <si>
    <t>90345.3</t>
  </si>
  <si>
    <t>DUTFER S.A.</t>
  </si>
  <si>
    <t>90309.1</t>
  </si>
  <si>
    <t>90166.1</t>
  </si>
  <si>
    <t>90166.2</t>
  </si>
  <si>
    <t>90275.1</t>
  </si>
  <si>
    <t>90275.2</t>
  </si>
  <si>
    <t>90167.1</t>
  </si>
  <si>
    <t>90394.1</t>
  </si>
  <si>
    <t>SPA-48</t>
  </si>
  <si>
    <t>90394.2</t>
  </si>
  <si>
    <t>90167.2</t>
  </si>
  <si>
    <t>90434.1</t>
  </si>
  <si>
    <t>81488.2</t>
  </si>
  <si>
    <t>81491.2</t>
  </si>
  <si>
    <t>83453.6</t>
  </si>
  <si>
    <t>90391.1</t>
  </si>
  <si>
    <t>90391.2</t>
  </si>
  <si>
    <t>FALTA DE ANALISIS PARA CARGAR EL 18/07</t>
  </si>
  <si>
    <t>FALTA DE PRODUCTO POR BLOQUEO SIF</t>
  </si>
  <si>
    <t>BLOQUEO SIF</t>
  </si>
  <si>
    <t>ATRASO DE LIBERACIÓN EM LAS ANALISIS</t>
  </si>
  <si>
    <t>ATRASO EN LA EXPEDICIÓN DE LA PLANTA</t>
  </si>
  <si>
    <t>NO SOLICITAR ANTICIPO - AGUARDAMOS PRODUCCIÓN - CARGANDO SUSARON</t>
  </si>
  <si>
    <t>AGUARDA PAGO DE FACTURAS EN ATRASO PARA LIBERAR CIERRE.</t>
  </si>
  <si>
    <t xml:space="preserve">SIN PROGRAMACIÓN </t>
  </si>
  <si>
    <t>AGUARDANDO NUEBA PRODUCCIÓN PARA ATENDER VENTA, NO FUE POSIBLE UTILIZAR STOCK</t>
  </si>
  <si>
    <t>NUEVA PRODUCCIÓN ALINEADA PARA AGOSTO - DEMANDA CERRADA SEMANA PASSADA</t>
  </si>
  <si>
    <t>(Vários itens)</t>
  </si>
  <si>
    <t>FALTA DE CSI PARA EMBARCAR</t>
  </si>
  <si>
    <t xml:space="preserve">CORTE DE CARGAS POR EL EMBARCADOR </t>
  </si>
  <si>
    <t>ATRASO EN LA EXPEDICCIÓN</t>
  </si>
  <si>
    <t xml:space="preserve">PROGRAMACIÓN FUTURA </t>
  </si>
  <si>
    <t>AGUARDAMOS PAGOS EN ATRASO PARA LIBERAR</t>
  </si>
  <si>
    <t>AGUARDAMOS ANTICIPO PARA LIBERAR</t>
  </si>
  <si>
    <t>AGUARDA DEFINICIÓN DEL PLAN DE PRODUCCIÓN PARA LIBERAR</t>
  </si>
  <si>
    <t>SOLICITAR PAGO PARA ESTA SEMANA - PRODUCTO EM STOCK</t>
  </si>
  <si>
    <t>OVERSOLD</t>
  </si>
  <si>
    <t>PLAN DE PRODUCCIÓN PARA AGOSTO PRONTO PROGRAMAREMOS</t>
  </si>
  <si>
    <t>AGUARDANDO LIBERACIÓN DE PRODUCTO PARA ATENDER - OVERSOLD</t>
  </si>
  <si>
    <t>PROGRAMADOS PARA EMBARQUE</t>
  </si>
  <si>
    <t>FACTURADO EN FECHA</t>
  </si>
  <si>
    <t>FACTURADO CON ATRASO</t>
  </si>
  <si>
    <t>CAMIÓN Total</t>
  </si>
  <si>
    <t>DESVIO DE CALIDAD Total</t>
  </si>
  <si>
    <t>ANALISIS Total</t>
  </si>
  <si>
    <t>BLOQUEO SIF Total</t>
  </si>
  <si>
    <t>REGISTRO Total</t>
  </si>
  <si>
    <t>EMBARCADO EN FECHA</t>
  </si>
  <si>
    <t>EMBARCADO CON ATRASO</t>
  </si>
  <si>
    <t>EXPEDICCIÓN Total</t>
  </si>
  <si>
    <t>CSI Total</t>
  </si>
  <si>
    <t>SHIPPING Total</t>
  </si>
  <si>
    <t>CARGAS CON EMBARQUE ATRASADO</t>
  </si>
  <si>
    <t>Soma de Peso Liq. Cargado</t>
  </si>
  <si>
    <t>TOTAL VOL. ATRASADO</t>
  </si>
  <si>
    <t>PESO</t>
  </si>
  <si>
    <t>CARGAS</t>
  </si>
  <si>
    <t>SEMANAS EN ATRASO</t>
  </si>
  <si>
    <t>90781.1</t>
  </si>
  <si>
    <t>90781.2</t>
  </si>
  <si>
    <t>90818.1</t>
  </si>
  <si>
    <t>90818.2</t>
  </si>
  <si>
    <t>90814.1</t>
  </si>
  <si>
    <t>90749.1</t>
  </si>
  <si>
    <t>90768.1</t>
  </si>
  <si>
    <t>90768.2</t>
  </si>
  <si>
    <t>90623.1</t>
  </si>
  <si>
    <t>89390.1</t>
  </si>
  <si>
    <t>90548.1</t>
  </si>
  <si>
    <t>90552.1</t>
  </si>
  <si>
    <t>90552.2</t>
  </si>
  <si>
    <t>90552.3</t>
  </si>
  <si>
    <t>90555.1</t>
  </si>
  <si>
    <t>90557.1</t>
  </si>
  <si>
    <t>90557.2</t>
  </si>
  <si>
    <t>90557.3</t>
  </si>
  <si>
    <t>90558.1</t>
  </si>
  <si>
    <t>90558.2</t>
  </si>
  <si>
    <t>90559.1</t>
  </si>
  <si>
    <t>90559.2</t>
  </si>
  <si>
    <t>90559.3</t>
  </si>
  <si>
    <t>90559.4</t>
  </si>
  <si>
    <t>90077.4</t>
  </si>
  <si>
    <t>90077.5</t>
  </si>
  <si>
    <t>90077.7</t>
  </si>
  <si>
    <t>90077.8</t>
  </si>
  <si>
    <t>90703.1</t>
  </si>
  <si>
    <t>LRI-26</t>
  </si>
  <si>
    <t>90644.1</t>
  </si>
  <si>
    <t>90852.1</t>
  </si>
  <si>
    <t>ATRASO POR FALTA DE PRODUCTO - VENTA COM OVERSOLD</t>
  </si>
  <si>
    <t>PERDIDA DE VOLUMEN EN JULIO POR ANALISIS - NECESARIO REPONER PERDIDAS EN AGOSTO</t>
  </si>
  <si>
    <t>RESTRICCIÓN OPERACIONAR DEL EMBARCADOS</t>
  </si>
  <si>
    <t xml:space="preserve">BLOQUEO DE CARGA POR EL SIF </t>
  </si>
  <si>
    <t>RESTRICCIÓN DE ESPACIO PARA CARGAR</t>
  </si>
  <si>
    <t>CLIENTE PAGO SEMANA 30 ES NECESARIO 2 SEMANAS PARA EMBARQUE</t>
  </si>
  <si>
    <t>90988.1</t>
  </si>
  <si>
    <t>ATENDIMIENTO EN SEPTIEMBRE CONFORME CORREO DE JOEL</t>
  </si>
  <si>
    <t>CIERRE CAMBIADO PARA MARITIMO - OVERSOLD JULIO</t>
  </si>
  <si>
    <t>ATRASO DE PRODUCCIÓN POR BLOQUEO DE PRODUCTO</t>
  </si>
  <si>
    <t>DESVIO DE CALIDAD - TENDRÁ QUE SER DESCARGADO CONFORME CORREO DEL 02/08 - CALIDAD TRATANDO</t>
  </si>
  <si>
    <t>TENDRÁ QUE SER DESCARGADO CONFORME CORREO DEL 02/08 - CALIDAD TRATANDO</t>
  </si>
  <si>
    <t>90981.1</t>
  </si>
  <si>
    <t>90981.2</t>
  </si>
  <si>
    <t>90981.3</t>
  </si>
  <si>
    <t>91009.4</t>
  </si>
  <si>
    <t>90971.2</t>
  </si>
  <si>
    <t>90975.1</t>
  </si>
  <si>
    <t>90975.2</t>
  </si>
  <si>
    <t>Chapa Remolque</t>
  </si>
  <si>
    <t>91335.1</t>
  </si>
  <si>
    <t>91335.3</t>
  </si>
  <si>
    <t>91335.4</t>
  </si>
  <si>
    <t>91335.5</t>
  </si>
  <si>
    <t>91383.1</t>
  </si>
  <si>
    <t>91320.1</t>
  </si>
  <si>
    <t>91320.2</t>
  </si>
  <si>
    <t>91320.3</t>
  </si>
  <si>
    <t>91330.1</t>
  </si>
  <si>
    <t>91330.2</t>
  </si>
  <si>
    <t>91330.3</t>
  </si>
  <si>
    <t>CIERRE DE REPOSICIÓN DEL CONTRATO 85613.5 - SERÁ ATENDIDO 23/09</t>
  </si>
  <si>
    <t>CIERRE DE REPOSICIÓN DEL CONTRATO 89298.1 - SERÁ ATENDIDO 30/09</t>
  </si>
  <si>
    <t>DESABILITACIÓN</t>
  </si>
  <si>
    <t>91560.1</t>
  </si>
  <si>
    <t>91560.2</t>
  </si>
  <si>
    <t>91560.3</t>
  </si>
  <si>
    <t>91560.4</t>
  </si>
  <si>
    <t>91560.5</t>
  </si>
  <si>
    <t>91560.6</t>
  </si>
  <si>
    <t>91560.7</t>
  </si>
  <si>
    <t>91560.8</t>
  </si>
  <si>
    <t>91560.9</t>
  </si>
  <si>
    <t>91560.12</t>
  </si>
  <si>
    <t>91560.13</t>
  </si>
  <si>
    <t>91560.15</t>
  </si>
  <si>
    <t>91566.1</t>
  </si>
  <si>
    <t>91566.5</t>
  </si>
  <si>
    <t>91444.1</t>
  </si>
  <si>
    <t>85340.13</t>
  </si>
  <si>
    <t>85338.4</t>
  </si>
  <si>
    <t>85343.13</t>
  </si>
  <si>
    <t>DESVIO DE CALIDAD - NUEVA PRODUCCIÓN SERÁ PARA ATENDIMIENTO 25/09 CONFORME CORREO</t>
  </si>
  <si>
    <t>CIERRE DE REPOSICIÓN DEL CONTRATO 85343.4 - SERÁ ATENDIDO 03/09</t>
  </si>
  <si>
    <t>CIERRE DE REPOSICIÓN DEL CONTRATO 85338.1 - SERÁ ATENDIDO 26/09</t>
  </si>
  <si>
    <t>DESVIO DE CALIDAD - PREVISIÓN DE CARGAR 28/08 EN EL MISMO CIERRE</t>
  </si>
  <si>
    <t>PERDIDA DE PRODUCCIÓN POR DESVIO DE CALIDAD</t>
  </si>
  <si>
    <t>CORTE DE CARGA</t>
  </si>
  <si>
    <t>CSI FUERA DEL DEAD LINE</t>
  </si>
  <si>
    <t>DESVIO DE CALIDAD - TIVIMOS QUE RETIRAR PLAN DE NOVO VENEZA Y ATRASAR ITAIOPOLIS</t>
  </si>
  <si>
    <t>ATRASO EM LA LIBERACIÓN DE ANALISIS</t>
  </si>
  <si>
    <t>Postergado por Falta de CSI</t>
  </si>
  <si>
    <t>Omisión DUSSELDORF EXPRESS</t>
  </si>
  <si>
    <t>DEMORA DE LAPLANTA EN CARGAR - PRODUCTO DISPONIBLE</t>
  </si>
  <si>
    <t>92068.1</t>
  </si>
  <si>
    <t>91998.1</t>
  </si>
  <si>
    <t>91975.1</t>
  </si>
  <si>
    <t>91966.1</t>
  </si>
  <si>
    <t>91964.1</t>
  </si>
  <si>
    <t>92127.2</t>
  </si>
  <si>
    <t>92127.4</t>
  </si>
  <si>
    <t>92127.6</t>
  </si>
  <si>
    <t>92127.8</t>
  </si>
  <si>
    <t>92127.9</t>
  </si>
  <si>
    <t>91971.5</t>
  </si>
  <si>
    <t>92141.4</t>
  </si>
  <si>
    <t>92288.1</t>
  </si>
  <si>
    <t>92290.1</t>
  </si>
  <si>
    <t>91973.2</t>
  </si>
  <si>
    <t>91974.10</t>
  </si>
  <si>
    <t>92141.5</t>
  </si>
  <si>
    <t>92304.1</t>
  </si>
  <si>
    <t>92304.2</t>
  </si>
  <si>
    <t>92304.3</t>
  </si>
  <si>
    <t>CONFORME CORREO DEL COMERCIAL VA A SER ATENDIDO FINAL DE SEPTIEMBRE</t>
  </si>
  <si>
    <t>PLANTA CON PROBLEMAS EN EL STOCK - FALTA DE ESPACIO PARA CARGAR</t>
  </si>
  <si>
    <t>DESVIO EN EL TERMOKING - CARGA TUVO QUE SER DESCARGADA Y REPUESTA</t>
  </si>
  <si>
    <t>DESVIO DE CALIDAD EN LA MATERIA PRIMA</t>
  </si>
  <si>
    <t>PERDIDA DE PRODUCTO - TUVIMOS QUE COMPLETAR VOLUMEN DE CHULETA VETADA</t>
  </si>
  <si>
    <t>MIX</t>
  </si>
  <si>
    <t>OMISSIÓN DUSSELDORF EXPRESS</t>
  </si>
  <si>
    <t>DESVIO DE CALIDAD - CARCAÇA</t>
  </si>
  <si>
    <t>DESVIO DE CALIDAD - CARCAÇA + OMISSIÓN DE BUQUE</t>
  </si>
  <si>
    <t>PRODUCTO</t>
  </si>
  <si>
    <t>TUVIMOS QUE CAMBIAR DE FROQUILHINHA PARA ITAPETININGA</t>
  </si>
  <si>
    <t>91970.1</t>
  </si>
  <si>
    <t>MUESTRA SIN VALOR COMERCIAL - CARGARÁ CON EL CIERRE 91970.1</t>
  </si>
  <si>
    <t>91560.23</t>
  </si>
  <si>
    <t>90981.6</t>
  </si>
  <si>
    <t>90981.10</t>
  </si>
  <si>
    <t>TO BE NOMINATED</t>
  </si>
  <si>
    <t>90981.8</t>
  </si>
  <si>
    <t>90981.9</t>
  </si>
  <si>
    <t>ATRASO POR BLOQUEO DE CALIDAD - TEMPERATURA CARCAÇA</t>
  </si>
  <si>
    <t>FALTA DE CSI + NO TUVIMOS BUQUE EM SEMANA 35</t>
  </si>
  <si>
    <t xml:space="preserve">ATRASO EN ELCARGAMENTO </t>
  </si>
  <si>
    <t>92435.1</t>
  </si>
  <si>
    <t>92460.1</t>
  </si>
  <si>
    <t>92519.25</t>
  </si>
  <si>
    <t>92342.2</t>
  </si>
  <si>
    <t>92361.12</t>
  </si>
  <si>
    <t>92361.2</t>
  </si>
  <si>
    <t>92528.1</t>
  </si>
  <si>
    <t>92528.2</t>
  </si>
  <si>
    <t>92533.1</t>
  </si>
  <si>
    <t>ATRASO DE CAMIÓN - CARGANDO HOY</t>
  </si>
  <si>
    <t xml:space="preserve">ATRASO DE PRODUCCIÓN, BUSCANDO OPCIONES </t>
  </si>
  <si>
    <t xml:space="preserve">BUSCANDO ANTICIPAR PLAN DE PRODUCCIÓN PARA ATENDER </t>
  </si>
  <si>
    <t>ATRASO DE PRODUCCIÓN POR DESVIO DE CALIDAD</t>
  </si>
  <si>
    <t>MUESTRA</t>
  </si>
  <si>
    <t>92761.2</t>
  </si>
  <si>
    <t>92822.1</t>
  </si>
  <si>
    <t>92822.3</t>
  </si>
  <si>
    <t>92822.4</t>
  </si>
  <si>
    <t>92822.5</t>
  </si>
  <si>
    <t>92822.6</t>
  </si>
  <si>
    <t>92361.15</t>
  </si>
  <si>
    <t>92611.1</t>
  </si>
  <si>
    <t>92611.2</t>
  </si>
  <si>
    <t>92765.1</t>
  </si>
  <si>
    <t>92837.11</t>
  </si>
  <si>
    <t>92837.4</t>
  </si>
  <si>
    <t>92837.7</t>
  </si>
  <si>
    <t>PRODUCTO PARA VENTA PREFERENCIAL MIX - PRODUCCIÓN EM VARIAS PLANTAS</t>
  </si>
  <si>
    <t xml:space="preserve">ATRASO DE PRODUCCIÓN POR ANALISIS POSITIVAS EM LOS MESES ANTERIORES </t>
  </si>
  <si>
    <t>CORTE DE CARGA POR EL EMBARCADOR</t>
  </si>
  <si>
    <t>93067.1</t>
  </si>
  <si>
    <t>93067.4</t>
  </si>
  <si>
    <t>93099.2</t>
  </si>
  <si>
    <t>93099.3</t>
  </si>
  <si>
    <t>92982.2</t>
  </si>
  <si>
    <t>92982.3</t>
  </si>
  <si>
    <t>92989.1</t>
  </si>
  <si>
    <t>93043.1</t>
  </si>
  <si>
    <t>93043.3</t>
  </si>
  <si>
    <t>93043.4</t>
  </si>
  <si>
    <t>ATRASO POR REDIRECCIONAMIENTO DE PRODUCTO PARA REPUBLICA</t>
  </si>
  <si>
    <t>PERDIDA DE VOLUMEN DE GR-39 AJUSTAMOS MIX</t>
  </si>
  <si>
    <t xml:space="preserve">TUVIMOS QUE SOLICITAR PRODUCCIÓN ADICIONAL DE PATAS DE 2 TONELADAS </t>
  </si>
  <si>
    <t>ATRASO DEVIDO A DESVIO DE CALIDAD</t>
  </si>
  <si>
    <t>93466.1</t>
  </si>
  <si>
    <t>93466.2</t>
  </si>
  <si>
    <t>ATRASO DE PRODUCCIÓN POR PROBLEMAS EN EL EMBALAJE</t>
  </si>
  <si>
    <t>SIN PRODUCTO PARA PROGRAMAR ANTES - POR ATRASO DE PRODUCCIÓN</t>
  </si>
  <si>
    <t xml:space="preserve">ATRASO EN  LA PRODUCCIÓN </t>
  </si>
  <si>
    <t xml:space="preserve">DESVIO DE CALIDAD </t>
  </si>
  <si>
    <t>ATRASO DE PRODUCCIÓN POR REPONER PRODUCTO BLOQUEADO</t>
  </si>
  <si>
    <t>ATRASO EN INCLUIR PLAN DE PRODUCCIÓN</t>
  </si>
  <si>
    <t>PLAN DE PRODUCCIÓN</t>
  </si>
  <si>
    <t>PREVISIÓN DE ATRASO DE PRODUCCIÓN - BUSCANDO MEJORAR FECHA</t>
  </si>
  <si>
    <t>MAERSK EVERGLADES</t>
  </si>
  <si>
    <t>CORTE DEL EMBARCADOR</t>
  </si>
  <si>
    <t>DESVIO DE CALIDAD + SHIPPING</t>
  </si>
  <si>
    <t>EXPEDICCIÓN + SHIPPING</t>
  </si>
  <si>
    <t>ATRASO DE LA PLANTA DE SEBERI EN CARGAR</t>
  </si>
  <si>
    <t>DUSSELDORF EXPRESS</t>
  </si>
  <si>
    <t>93894.2</t>
  </si>
  <si>
    <t>93894.6</t>
  </si>
  <si>
    <t>93805.2</t>
  </si>
  <si>
    <t>93795.1</t>
  </si>
  <si>
    <t>93723.10</t>
  </si>
  <si>
    <t>93723.5</t>
  </si>
  <si>
    <t>93723.8</t>
  </si>
  <si>
    <t>CORTE DE LA NAVIERA</t>
  </si>
  <si>
    <t>ATRASO DE LIBERACIÓN DEL CSI</t>
  </si>
  <si>
    <t>93793.7</t>
  </si>
  <si>
    <t>93593.2</t>
  </si>
  <si>
    <t>93595.2</t>
  </si>
  <si>
    <t>92825.1</t>
  </si>
  <si>
    <t>D-94</t>
  </si>
  <si>
    <t>93934.10</t>
  </si>
  <si>
    <t>93934.11</t>
  </si>
  <si>
    <t>93934.12</t>
  </si>
  <si>
    <t>93934.13</t>
  </si>
  <si>
    <t>93934.14</t>
  </si>
  <si>
    <t>93934.15</t>
  </si>
  <si>
    <t>93934.16</t>
  </si>
  <si>
    <t>93934.17</t>
  </si>
  <si>
    <t>93934.18</t>
  </si>
  <si>
    <t>93934.19</t>
  </si>
  <si>
    <t>93934.22</t>
  </si>
  <si>
    <t>93934.23</t>
  </si>
  <si>
    <t>93934.24</t>
  </si>
  <si>
    <t>93934.25</t>
  </si>
  <si>
    <t>93934.3</t>
  </si>
  <si>
    <t>93934.4</t>
  </si>
  <si>
    <t>93934.5</t>
  </si>
  <si>
    <t>93934.9</t>
  </si>
  <si>
    <t>93935.12</t>
  </si>
  <si>
    <t>93935.14</t>
  </si>
  <si>
    <t>93935.17</t>
  </si>
  <si>
    <t>93935.18</t>
  </si>
  <si>
    <t>93935.19</t>
  </si>
  <si>
    <t>93935.20</t>
  </si>
  <si>
    <t>93935.23</t>
  </si>
  <si>
    <t>93935.24</t>
  </si>
  <si>
    <t>93935.25</t>
  </si>
  <si>
    <t>93935.27</t>
  </si>
  <si>
    <t>93935.28</t>
  </si>
  <si>
    <t>93935.29</t>
  </si>
  <si>
    <t>93935.30</t>
  </si>
  <si>
    <t>93935.31</t>
  </si>
  <si>
    <t>93935.33</t>
  </si>
  <si>
    <t>93935.34</t>
  </si>
  <si>
    <t>93935.35</t>
  </si>
  <si>
    <t>93935.36</t>
  </si>
  <si>
    <t>93935.37</t>
  </si>
  <si>
    <t>93935.38</t>
  </si>
  <si>
    <t>93935.39</t>
  </si>
  <si>
    <t>93935.40</t>
  </si>
  <si>
    <t>93935.7</t>
  </si>
  <si>
    <t>93935.9</t>
  </si>
  <si>
    <t>93805.13</t>
  </si>
  <si>
    <t>94165.1</t>
  </si>
  <si>
    <t>94165.11</t>
  </si>
  <si>
    <t>94165.12</t>
  </si>
  <si>
    <t>94165.13</t>
  </si>
  <si>
    <t>94165.15</t>
  </si>
  <si>
    <t>94165.4</t>
  </si>
  <si>
    <t>94165.5</t>
  </si>
  <si>
    <t>94165.6</t>
  </si>
  <si>
    <t>94165.7</t>
  </si>
  <si>
    <t>94165.9</t>
  </si>
  <si>
    <t>94166.7</t>
  </si>
  <si>
    <t>PF</t>
  </si>
  <si>
    <t>CARNE DE POLLO MARINADA CON HUESO Y CON PIEL CONGELADA - TRUTRO ALA</t>
  </si>
  <si>
    <t>94163.1</t>
  </si>
  <si>
    <t>FM-22</t>
  </si>
  <si>
    <t>94163.2</t>
  </si>
  <si>
    <t>DWM-02</t>
  </si>
  <si>
    <t>OBM-05</t>
  </si>
  <si>
    <t>94005.1</t>
  </si>
  <si>
    <t>94005.10</t>
  </si>
  <si>
    <t>94005.11</t>
  </si>
  <si>
    <t>94005.12</t>
  </si>
  <si>
    <t>94005.17</t>
  </si>
  <si>
    <t>94005.18</t>
  </si>
  <si>
    <t>94005.19</t>
  </si>
  <si>
    <t>94005.2</t>
  </si>
  <si>
    <t>94005.20</t>
  </si>
  <si>
    <t>94005.3</t>
  </si>
  <si>
    <t>94005.4</t>
  </si>
  <si>
    <t>94005.5</t>
  </si>
  <si>
    <t>94005.6</t>
  </si>
  <si>
    <t>94005.7</t>
  </si>
  <si>
    <t>94005.8</t>
  </si>
  <si>
    <t>94005.9</t>
  </si>
  <si>
    <t>94004.1</t>
  </si>
  <si>
    <t>94004.10</t>
  </si>
  <si>
    <t>94004.11</t>
  </si>
  <si>
    <t>94004.12</t>
  </si>
  <si>
    <t>94004.13</t>
  </si>
  <si>
    <t>94004.14</t>
  </si>
  <si>
    <t>94004.15</t>
  </si>
  <si>
    <t>94004.17</t>
  </si>
  <si>
    <t>94004.18</t>
  </si>
  <si>
    <t>94004.19</t>
  </si>
  <si>
    <t>94004.2</t>
  </si>
  <si>
    <t>94004.20</t>
  </si>
  <si>
    <t>94004.4</t>
  </si>
  <si>
    <t>94004.5</t>
  </si>
  <si>
    <t>94004.6</t>
  </si>
  <si>
    <t>94004.7</t>
  </si>
  <si>
    <t>94004.8</t>
  </si>
  <si>
    <t>94004.9</t>
  </si>
  <si>
    <t>94066.3</t>
  </si>
  <si>
    <t>94168.2</t>
  </si>
  <si>
    <t>93638.1</t>
  </si>
  <si>
    <t>93640.1</t>
  </si>
  <si>
    <t>93642.1</t>
  </si>
  <si>
    <t>93642.2</t>
  </si>
  <si>
    <t>93642.3</t>
  </si>
  <si>
    <t>93643.1</t>
  </si>
  <si>
    <t>93643.2</t>
  </si>
  <si>
    <t xml:space="preserve">FALTA DE PRODUCTO PARA PROGRAMAR ANTES </t>
  </si>
  <si>
    <t>BUSCANDO MEJORAR FECHA</t>
  </si>
  <si>
    <t>CAMIÓN NO APROBADO POR EL INSPECTOR</t>
  </si>
  <si>
    <t>94233.3</t>
  </si>
  <si>
    <t>94232.1</t>
  </si>
  <si>
    <t>94232.2</t>
  </si>
  <si>
    <t>93793.10</t>
  </si>
  <si>
    <t>94180.1</t>
  </si>
  <si>
    <t>94180.2</t>
  </si>
  <si>
    <t>94180.3</t>
  </si>
  <si>
    <t>94180.4</t>
  </si>
  <si>
    <t>94456.1</t>
  </si>
  <si>
    <t>94456.2</t>
  </si>
  <si>
    <t>94456.3</t>
  </si>
  <si>
    <t>94456.5</t>
  </si>
  <si>
    <t>FALTA DE PRODUCTO - PREVISIÓN DE ATENDER SEMANA 44</t>
  </si>
  <si>
    <t>ATRASO DE LIBERACIÓN CSN</t>
  </si>
  <si>
    <t>PRIORIZANDO JBS - BUSCANDO ANTICIPAR</t>
  </si>
  <si>
    <t>MIRO TRANSPORTES LTDA</t>
  </si>
  <si>
    <t>94848.1</t>
  </si>
  <si>
    <t>94857.1</t>
  </si>
  <si>
    <t>94857.2</t>
  </si>
  <si>
    <t>94862.1</t>
  </si>
  <si>
    <t>94860.2</t>
  </si>
  <si>
    <t>94861.1</t>
  </si>
  <si>
    <t>94861.2</t>
  </si>
  <si>
    <t>94862.2</t>
  </si>
  <si>
    <t>94863.3</t>
  </si>
  <si>
    <t>94456.6</t>
  </si>
  <si>
    <t>93723.6</t>
  </si>
  <si>
    <t>93723.11</t>
  </si>
  <si>
    <t>94734.18</t>
  </si>
  <si>
    <t>94734.5</t>
  </si>
  <si>
    <t>94734.8</t>
  </si>
  <si>
    <t>94847.1</t>
  </si>
  <si>
    <t>94847.2</t>
  </si>
  <si>
    <t>94734.6</t>
  </si>
  <si>
    <t>94734.21</t>
  </si>
  <si>
    <t>BL-249</t>
  </si>
  <si>
    <t>94734.22</t>
  </si>
  <si>
    <t>BL-209</t>
  </si>
  <si>
    <t>94846.1</t>
  </si>
  <si>
    <t>ATRASO POR PERDIDA DE PRODUCCIÓN</t>
  </si>
  <si>
    <t>SPA-48 FUE DESABILITADO EM LA TRANSFERENCIA</t>
  </si>
  <si>
    <t>ATRASO POR PERDIDO DE PRODUCCIÓN</t>
  </si>
  <si>
    <t>ATRASO DE LIBERACIÓN EN LA PLANTA</t>
  </si>
  <si>
    <t>HUBO PERDIDA DE PRODUCCIÓN QUE GENERO ATRASO</t>
  </si>
  <si>
    <t xml:space="preserve">CONFORME REUNIÓN CON EL COMERCIAL PULPA ATRASA POR BREAK DE VENEZUELA - ESTAMOS ATENDIENDO DESTRO DEL MÊS Y PRIORIZANDO CERRILLOS </t>
  </si>
  <si>
    <t xml:space="preserve">ACUERDO VENEZUELA </t>
  </si>
  <si>
    <t>BUCANDO MEJORAR FECHA - AGUARDANDO FACTURACIÓN</t>
  </si>
  <si>
    <t xml:space="preserve">PRODUCCIÓN </t>
  </si>
  <si>
    <t>PRODUCCIÓN BLOQUEADA, PERDIDA DE PRODUCCIÓN</t>
  </si>
  <si>
    <t>PROBLEMA DE TI ATRASO LA FACTURACIÓN</t>
  </si>
  <si>
    <t>TI</t>
  </si>
  <si>
    <t>95474.1</t>
  </si>
  <si>
    <t>95474.2</t>
  </si>
  <si>
    <t>95477.1</t>
  </si>
  <si>
    <t>95478.1</t>
  </si>
  <si>
    <t>95286.3</t>
  </si>
  <si>
    <t>95286.4</t>
  </si>
  <si>
    <t>95286.5</t>
  </si>
  <si>
    <t>95286.7</t>
  </si>
  <si>
    <t>95304.4</t>
  </si>
  <si>
    <t>95304.10</t>
  </si>
  <si>
    <t>95304.1</t>
  </si>
  <si>
    <t>95304.2</t>
  </si>
  <si>
    <t>95303.1</t>
  </si>
  <si>
    <t>95303.2</t>
  </si>
  <si>
    <t>95298.2</t>
  </si>
  <si>
    <t>95298.3</t>
  </si>
  <si>
    <t>93640.2</t>
  </si>
  <si>
    <t>ALINEADO CARGAR 9 CARGAS EN SEMANA 46</t>
  </si>
  <si>
    <t>FERIADO</t>
  </si>
  <si>
    <t>PERDIDA DE PRODUCCIÓN POR ALMIDON</t>
  </si>
  <si>
    <t>IMPACTO DE PULPA VENEZUELA  BUSCANDO MEJORAR FECHA</t>
  </si>
  <si>
    <t>AMSTERDAM EXPRESS</t>
  </si>
  <si>
    <t>BUSCANDO MEJORAR FECHAS</t>
  </si>
  <si>
    <t>ATRASO DE EXPEDICIÓN EN LA PLANTA</t>
  </si>
  <si>
    <t>SIN ANALISIS PARA CARGAR ANTES</t>
  </si>
  <si>
    <t>95670.1</t>
  </si>
  <si>
    <t>95670.2</t>
  </si>
  <si>
    <t>95670.3</t>
  </si>
  <si>
    <t>95670.4</t>
  </si>
  <si>
    <t>95670.5</t>
  </si>
  <si>
    <t>95856.1</t>
  </si>
  <si>
    <t>95587.1</t>
  </si>
  <si>
    <t>SL-56</t>
  </si>
  <si>
    <t>95587.2</t>
  </si>
  <si>
    <t>95588.1</t>
  </si>
  <si>
    <t>95588.2</t>
  </si>
  <si>
    <t>95832.23</t>
  </si>
  <si>
    <t>95832.24</t>
  </si>
  <si>
    <t>95839.3</t>
  </si>
  <si>
    <t>95652.7</t>
  </si>
  <si>
    <t>95652.10</t>
  </si>
  <si>
    <t>95652.14</t>
  </si>
  <si>
    <t>95652.8</t>
  </si>
  <si>
    <t>95649.1</t>
  </si>
  <si>
    <t>95649.2</t>
  </si>
  <si>
    <t>95578.2</t>
  </si>
  <si>
    <t>95578.3</t>
  </si>
  <si>
    <t>95301.2</t>
  </si>
  <si>
    <t>95649.3</t>
  </si>
  <si>
    <t>95649.4</t>
  </si>
  <si>
    <t>95652.5</t>
  </si>
  <si>
    <t>95525.1</t>
  </si>
  <si>
    <t>PERDIDA DE PRODUCCIÓN</t>
  </si>
  <si>
    <t>ATRASO EM LA LLEGADA DEL CAMIÓN</t>
  </si>
  <si>
    <t xml:space="preserve">ATRASO EN LA LIBERACIÓN DE ANALISIS </t>
  </si>
  <si>
    <t>SIN PRODUCTO PARA CARGAR ANTES</t>
  </si>
  <si>
    <t>FALTA DE FIRMA</t>
  </si>
  <si>
    <t>ATRASO EN LA LIBERACIÓN DE LA ANALISIS</t>
  </si>
  <si>
    <t>95877.1</t>
  </si>
  <si>
    <t>95877.2</t>
  </si>
  <si>
    <t>95877.3</t>
  </si>
  <si>
    <t>96046.2</t>
  </si>
  <si>
    <t>96050.2</t>
  </si>
  <si>
    <t>95858.1</t>
  </si>
  <si>
    <t>96030.1</t>
  </si>
  <si>
    <t>96030.2</t>
  </si>
  <si>
    <t>96030.3</t>
  </si>
  <si>
    <t>96030.4</t>
  </si>
  <si>
    <t>96030.5</t>
  </si>
  <si>
    <t>96011.1</t>
  </si>
  <si>
    <t>96011.2</t>
  </si>
  <si>
    <t>96012.1</t>
  </si>
  <si>
    <t>96012.2</t>
  </si>
  <si>
    <t>AJUSTADO CONFORME DISPONIBILIDAD</t>
  </si>
  <si>
    <t>DISPO</t>
  </si>
  <si>
    <t>96323.1</t>
  </si>
  <si>
    <t xml:space="preserve">BUSCANDO MEJORAR FECHA DE EMBARQUE </t>
  </si>
  <si>
    <t>96553.2</t>
  </si>
  <si>
    <t>96555.2</t>
  </si>
  <si>
    <t>96555.4</t>
  </si>
  <si>
    <t>96556.1</t>
  </si>
  <si>
    <t>96556.2</t>
  </si>
  <si>
    <t>96320.1</t>
  </si>
  <si>
    <t>96320.2</t>
  </si>
  <si>
    <t>96320.8</t>
  </si>
  <si>
    <t>96320.4</t>
  </si>
  <si>
    <t>96320.3</t>
  </si>
  <si>
    <t>96421.1</t>
  </si>
  <si>
    <t>96252.1</t>
  </si>
  <si>
    <t>96252.2</t>
  </si>
  <si>
    <t>96318.1</t>
  </si>
  <si>
    <t xml:space="preserve">PERDIDA POR ANALISIS </t>
  </si>
  <si>
    <t>ATRASO DE PRODUCCIÓN POR FALTA DE EMBALAJE</t>
  </si>
  <si>
    <t>PERDIDA DE PRODUCCIÓN POR CALIDAD</t>
  </si>
  <si>
    <t>ATRASO DE PRODUCCIÓN POR FALTA DE EMBALAJE, PREVISIÓN ATENDER EN ENERO</t>
  </si>
  <si>
    <t>96671.1</t>
  </si>
  <si>
    <t>96691.7</t>
  </si>
  <si>
    <t>95858.2</t>
  </si>
  <si>
    <t>96594.1</t>
  </si>
  <si>
    <t>96784.1</t>
  </si>
  <si>
    <t>96634.2</t>
  </si>
  <si>
    <t>96637.4</t>
  </si>
  <si>
    <t>96637.3</t>
  </si>
  <si>
    <t>96634.3</t>
  </si>
  <si>
    <t>96637.5</t>
  </si>
  <si>
    <t>96754.1</t>
  </si>
  <si>
    <t>96756.1</t>
  </si>
  <si>
    <t>96756.4</t>
  </si>
  <si>
    <t>96755.1</t>
  </si>
  <si>
    <t>96837.1</t>
  </si>
  <si>
    <t>96837.2</t>
  </si>
  <si>
    <t>96840.1</t>
  </si>
  <si>
    <t>96840.2</t>
  </si>
  <si>
    <t>96840.3</t>
  </si>
  <si>
    <t>96637.1</t>
  </si>
  <si>
    <t>96637.2</t>
  </si>
  <si>
    <t>96754.2</t>
  </si>
  <si>
    <t>96754.3</t>
  </si>
  <si>
    <t>96754.4</t>
  </si>
  <si>
    <t>96754.5</t>
  </si>
  <si>
    <t>96754.6</t>
  </si>
  <si>
    <t>96756.2</t>
  </si>
  <si>
    <t>96756.5</t>
  </si>
  <si>
    <t>ATRASO DE PRODUCCIÓN DE CHULETA CENTRO</t>
  </si>
  <si>
    <t xml:space="preserve">PRIMERA PRODUCCIÓN </t>
  </si>
  <si>
    <t>ATRASO EN LA INCLUSIÓN DEL PLAN</t>
  </si>
  <si>
    <t>PERDIDA DE PRODUCCIÓN OCASIONO ATRASO EM LOS ATENDIMIENTOS</t>
  </si>
  <si>
    <t>96989.1</t>
  </si>
  <si>
    <t>IMPORTADORA Y ALIMENTOS ICB FOOD SERVICE SPA.</t>
  </si>
  <si>
    <t>MALIAKOS</t>
  </si>
  <si>
    <t>97109.1</t>
  </si>
  <si>
    <t>97109.2</t>
  </si>
  <si>
    <t>96913.1</t>
  </si>
  <si>
    <t>96913.2</t>
  </si>
  <si>
    <t>PERDIDA DE PRODUCCIÓN POR ANALISIS Y PESO DEL POLLO</t>
  </si>
  <si>
    <t>97101.1</t>
  </si>
  <si>
    <t>97028.3</t>
  </si>
  <si>
    <t>94726.1</t>
  </si>
  <si>
    <t>97102.1</t>
  </si>
  <si>
    <t>ATRASADO DE PRODUCCIÓN POR PERDIDA POR ANALISIS</t>
  </si>
  <si>
    <t xml:space="preserve">CAMIÓN </t>
  </si>
  <si>
    <t>PLANTA PARA POR FIESTAS ALINEADO CARGAR SEMANA1</t>
  </si>
  <si>
    <t>ATRASO DE PRODUCCIÓN, BUSCANDO MEJORAR</t>
  </si>
  <si>
    <t>DMW-27</t>
  </si>
  <si>
    <t>95303.7</t>
  </si>
  <si>
    <t>95303.8</t>
  </si>
  <si>
    <t>97249.2</t>
  </si>
  <si>
    <t>97110.1</t>
  </si>
  <si>
    <t>97249.7</t>
  </si>
  <si>
    <t>97249.5</t>
  </si>
  <si>
    <t>97249.4</t>
  </si>
  <si>
    <t>97250.1</t>
  </si>
  <si>
    <t>97250.2</t>
  </si>
  <si>
    <t>97369.1</t>
  </si>
  <si>
    <t>97369.2</t>
  </si>
  <si>
    <t>97369.3</t>
  </si>
  <si>
    <t>97369.4</t>
  </si>
  <si>
    <t>97369.5</t>
  </si>
  <si>
    <t>97369.6</t>
  </si>
  <si>
    <t>97369.7</t>
  </si>
  <si>
    <t>97369.8</t>
  </si>
  <si>
    <t>97370.1</t>
  </si>
  <si>
    <t>97370.6</t>
  </si>
  <si>
    <t>97370.7</t>
  </si>
  <si>
    <t>ATRASO DE PRODUCCION</t>
  </si>
  <si>
    <t>PERDIDA DE PRODUCCION POR POSITIVIDAD</t>
  </si>
  <si>
    <t>AJUSTADO DEBIDO A ENTRAR SIN DISPONIBILIDAD</t>
  </si>
  <si>
    <t>97570.1</t>
  </si>
  <si>
    <t>97570.2</t>
  </si>
  <si>
    <t>97570.4</t>
  </si>
  <si>
    <t>97570.3</t>
  </si>
  <si>
    <t>ATRASO DE CARGA</t>
  </si>
  <si>
    <t>LOGISTICA</t>
  </si>
  <si>
    <t>FALTA DE PLANO DE PRODUCCION</t>
  </si>
  <si>
    <t>PERDIDA DE PRODUCTO POSITIVIDAD</t>
  </si>
  <si>
    <t>ATRASO POR LOGISTICA</t>
  </si>
  <si>
    <t>Embarcados</t>
  </si>
  <si>
    <t>97576.10</t>
  </si>
  <si>
    <t>97576.9</t>
  </si>
  <si>
    <t>97577.1</t>
  </si>
  <si>
    <t>97577.2</t>
  </si>
  <si>
    <t>97577.3</t>
  </si>
  <si>
    <t>97577.4</t>
  </si>
  <si>
    <t>97577.5</t>
  </si>
  <si>
    <t>97528.1</t>
  </si>
  <si>
    <t>97852.23</t>
  </si>
  <si>
    <t>ATRASO DE LIBERACIÓN DA ANALISIS Y PERDIDA</t>
  </si>
  <si>
    <t>ATRASO DE PRODUCCIÓN POR PESO</t>
  </si>
  <si>
    <t>ATRSO DE PRODUCCIÓN</t>
  </si>
  <si>
    <t>97831.1</t>
  </si>
  <si>
    <t>97723.1</t>
  </si>
  <si>
    <t>97723.2</t>
  </si>
  <si>
    <t>97723.3</t>
  </si>
  <si>
    <t>97723.4</t>
  </si>
  <si>
    <t>97724.1</t>
  </si>
  <si>
    <t>97724.2</t>
  </si>
  <si>
    <t>97724.3</t>
  </si>
  <si>
    <t>97724.4</t>
  </si>
  <si>
    <t>97570.5</t>
  </si>
  <si>
    <t>97739.1</t>
  </si>
  <si>
    <t>97739.2</t>
  </si>
  <si>
    <t>97739.3</t>
  </si>
  <si>
    <t>97739.4</t>
  </si>
  <si>
    <t>FALTA DE PRODUCTO DEBIDO A FERIADOS</t>
  </si>
  <si>
    <t>98237.1</t>
  </si>
  <si>
    <t>97993.1</t>
  </si>
  <si>
    <t>LQ-37</t>
  </si>
  <si>
    <t>98209.2</t>
  </si>
  <si>
    <t>98320.1</t>
  </si>
  <si>
    <t>T-37</t>
  </si>
  <si>
    <t>98322.1</t>
  </si>
  <si>
    <t>98322.2</t>
  </si>
  <si>
    <t>98322.3</t>
  </si>
  <si>
    <t>98322.4</t>
  </si>
  <si>
    <t>98255.3</t>
  </si>
  <si>
    <t>98255.4</t>
  </si>
  <si>
    <t>98228.1</t>
  </si>
  <si>
    <t>98228.2</t>
  </si>
  <si>
    <t>98228.3</t>
  </si>
  <si>
    <t>98228.4</t>
  </si>
  <si>
    <t>98228.5</t>
  </si>
  <si>
    <t>98228.6</t>
  </si>
  <si>
    <t>97752.2</t>
  </si>
  <si>
    <t>97753.1</t>
  </si>
  <si>
    <t>97745.1</t>
  </si>
  <si>
    <t>97745.2</t>
  </si>
  <si>
    <t>97746.1</t>
  </si>
  <si>
    <t>97746.2</t>
  </si>
  <si>
    <t>97752.3</t>
  </si>
  <si>
    <t>97752.4</t>
  </si>
  <si>
    <t>97752.6</t>
  </si>
  <si>
    <t>97752.7</t>
  </si>
  <si>
    <t>97752.8</t>
  </si>
  <si>
    <t>ATRASO EN EL INICIO DE LA PRODUCCIÓN POR SER PREMER CIERRE</t>
  </si>
  <si>
    <t>PREVISIÓN DE SALIDA DE ANALISIS 04/02</t>
  </si>
  <si>
    <t>SERÁ ATENDIDO EN FEBRERO - CONFORME CORREO ENVIADO</t>
  </si>
  <si>
    <t>DEMORA EN LA LIBERACIÓN DE PRODUCTO</t>
  </si>
  <si>
    <t>ATRASO DE PRODUCCIÓN POR PESO DEL POLLO</t>
  </si>
  <si>
    <t>98630.1</t>
  </si>
  <si>
    <t>98630.2</t>
  </si>
  <si>
    <t>98630.3</t>
  </si>
  <si>
    <t>98630.4</t>
  </si>
  <si>
    <t>98582.3</t>
  </si>
  <si>
    <t>98393.2</t>
  </si>
  <si>
    <t>98393.3</t>
  </si>
  <si>
    <t>98393.4</t>
  </si>
  <si>
    <t>98393.5</t>
  </si>
  <si>
    <t>98880.1</t>
  </si>
  <si>
    <t>CARNE CONGELADA DE POLLO CON HUESO - TRUTRO LARGO RECORTADO (TROZOS)</t>
  </si>
  <si>
    <t>98789.4</t>
  </si>
  <si>
    <t>98789.13</t>
  </si>
  <si>
    <t>98789.16</t>
  </si>
  <si>
    <t>98789.3</t>
  </si>
  <si>
    <t>98789.5</t>
  </si>
  <si>
    <t>98789.6</t>
  </si>
  <si>
    <t>PESO DEL POLLO ATRASO DE PRODUCCIÓN</t>
  </si>
  <si>
    <t xml:space="preserve">ATRASO POR DESVIO DE CALIDAD ANALISIS </t>
  </si>
  <si>
    <t>COMERCIAL DISER LTDA</t>
  </si>
  <si>
    <t>98921.1</t>
  </si>
  <si>
    <t>98921.2</t>
  </si>
  <si>
    <t>98300.1</t>
  </si>
  <si>
    <t>99201.1</t>
  </si>
  <si>
    <t>99201.2</t>
  </si>
  <si>
    <t>99199.1</t>
  </si>
  <si>
    <t>99199.2</t>
  </si>
  <si>
    <t>99199.3</t>
  </si>
  <si>
    <t>99199.4</t>
  </si>
  <si>
    <t>99053.2</t>
  </si>
  <si>
    <t>99053.3</t>
  </si>
  <si>
    <t>99053.6</t>
  </si>
  <si>
    <t>99196.3</t>
  </si>
  <si>
    <t>99196.7</t>
  </si>
  <si>
    <t>97752.5</t>
  </si>
  <si>
    <t>ATRASO DE PRODUCCIÓN POR EL PESO DEL POLLO Y ANALISIS</t>
  </si>
  <si>
    <t>ATRASO DE ENTREGA POR ANALISIS Y PERDIDA DE PRODUCCIÓN</t>
  </si>
  <si>
    <t xml:space="preserve">VENTA APROBADA SIN DISPO - BUSCANDO ANTICIPAR </t>
  </si>
  <si>
    <t xml:space="preserve">ÚNICA CARGA FUERA DE LA SEMANA - ESTAMOS BUSCANDO AJUSTAR ENTRE CLIENTE </t>
  </si>
  <si>
    <t xml:space="preserve">SCHEDULE </t>
  </si>
  <si>
    <t>PLAN DE PRODUCCIÓN AJUSTADO POR SOLICITUD COMERCIAL PARA ATENDER GR-26 Y GR-24 - NO SERÁ POSIBLE RETORNAR PLAN - PREVISIÓN SEMANA 11</t>
  </si>
  <si>
    <t>PLAN DE PRODUCCIÓN AJUSTADO POR SOLICITUD COMERCIAL PARA ATENDER GR-26 Y GR-24 - NO SERÁ POSIBLE RETORNAR PLAN - PREVISIÓN SEMANA 13</t>
  </si>
  <si>
    <t>PLAN DE PRODUCCIÓN AJUSTADO POR SOLICITUD COMERCIAL PARA ATENDER GR-26 Y GR-24 - NO SERÁ POSIBLE RETORNAR PLAN - PREVISIÓN SEMANA 15</t>
  </si>
  <si>
    <t>SOBREVENTA PREVISIÓN - CIERRE AJUSTADO PARA SEMANA 9 CONFORME DISPO</t>
  </si>
  <si>
    <t>SOBREVENTA PREVISIÓN - CIERRE AJUSTADO PARA SEMANA 10 CONFORME DISPO</t>
  </si>
  <si>
    <t>SOBREVENTA PREVISIÓN - CIERRE AJUSTADO PARA SEMANA 11 CONFORME DISPO</t>
  </si>
  <si>
    <t>SOBREVENTA PREVISIÓN - CIERRE AJUSTADO PARA SEMANA 12CONFORME DISPO</t>
  </si>
  <si>
    <t xml:space="preserve">PROBLEMA CON EL CONTENEDOR </t>
  </si>
  <si>
    <t>99596.17</t>
  </si>
  <si>
    <t>99466.3</t>
  </si>
  <si>
    <t>99466.6</t>
  </si>
  <si>
    <t>ATRASO DE PRODUCCIÓN POR AJUSTE DE PESO</t>
  </si>
  <si>
    <t>BUSCANDO ANTICIPAR BARCO Y PRODUCCIÓN</t>
  </si>
  <si>
    <t>99743.1</t>
  </si>
  <si>
    <t>99854.2</t>
  </si>
  <si>
    <t>99801.2</t>
  </si>
  <si>
    <t>99801.3</t>
  </si>
  <si>
    <t>99673.2</t>
  </si>
  <si>
    <t>99673.3</t>
  </si>
  <si>
    <t>PREVISIÓN ATENDER SEMANA 10</t>
  </si>
  <si>
    <t>PERDIMOS VOLUMEN POR TEMPERATURA EM HUB - BUSCANDO NUEVA PRODUCCIÓN</t>
  </si>
  <si>
    <t xml:space="preserve">TRANSFERENCIA </t>
  </si>
  <si>
    <t>DEMORA EN EL AJUSTE DE P&amp;D ATRASO LA PRODUCCIÓN</t>
  </si>
  <si>
    <t>DEMORA EM LA EXPEDICIÓN</t>
  </si>
  <si>
    <t>EXPEDICIÓN</t>
  </si>
  <si>
    <t>POSITIVIDAD + OVERSOLD</t>
  </si>
  <si>
    <t xml:space="preserve">AGUARDAMOS TRANSFERENCIA </t>
  </si>
  <si>
    <t>AGUARDAMOS TRANSFERENCIA - DEBE ATENDER SOLAMENTE EN MARZO</t>
  </si>
  <si>
    <t>CUISINE&amp;CO</t>
  </si>
  <si>
    <t>100055.1</t>
  </si>
  <si>
    <t>100151.1</t>
  </si>
  <si>
    <t>100151.2</t>
  </si>
  <si>
    <t>100145.1</t>
  </si>
  <si>
    <t>100038.1</t>
  </si>
  <si>
    <t>100038.3</t>
  </si>
  <si>
    <t>100040.1</t>
  </si>
  <si>
    <t>100040.2</t>
  </si>
  <si>
    <t>100040.3</t>
  </si>
  <si>
    <t>100040.4</t>
  </si>
  <si>
    <t>100041.1</t>
  </si>
  <si>
    <t>100041.2</t>
  </si>
  <si>
    <t>ATRASO DE PRODUCCIÓN EN ITAPIRANGA CAMBIAMOS PARA ITAIOPOLIS</t>
  </si>
  <si>
    <t>PROBLEMA EN LA EMBALAGE</t>
  </si>
  <si>
    <t>Cantidad Camiones</t>
  </si>
  <si>
    <t>100491.1</t>
  </si>
  <si>
    <t>DM-01</t>
  </si>
  <si>
    <t>CARNE DE POLLO MARINADA CON HUESO Y CON PIEL CONGELADA - TRUTRO LARGO</t>
  </si>
  <si>
    <t>100491.2</t>
  </si>
  <si>
    <t>100220.2</t>
  </si>
  <si>
    <t>DESVIO DE CALIDAD ( TEMPERATURA - PESO - ANALISIS)</t>
  </si>
  <si>
    <t>FALTA DE PLAN DE PRODUCCIÓN + POSITIVIDAD DE DWM-02</t>
  </si>
  <si>
    <t>TUVIMOS PERDIDA DE PRODUCCIÓN POR CALIDAD</t>
  </si>
  <si>
    <t xml:space="preserve">CARGA SERÁ DESCARGADA POR FALTA DE CSI </t>
  </si>
  <si>
    <t>SHIPPINGPROBLEMA DEL EMBARCADORR</t>
  </si>
  <si>
    <t>PESO ALTO DEL POLLO</t>
  </si>
  <si>
    <t>101095.2</t>
  </si>
  <si>
    <t>101095.3</t>
  </si>
  <si>
    <t>101095.4</t>
  </si>
  <si>
    <t>101095.6</t>
  </si>
  <si>
    <t>SANTIAGO VIA LOS ANDES (EL SAUCE)</t>
  </si>
  <si>
    <t>TALCA VIA LOS ANDES (EL SAUCE)</t>
  </si>
  <si>
    <t>98300.2</t>
  </si>
  <si>
    <t>99199.5</t>
  </si>
  <si>
    <t>99199.8</t>
  </si>
  <si>
    <t>99199.6</t>
  </si>
  <si>
    <t>99199.9</t>
  </si>
  <si>
    <t>99199.10</t>
  </si>
  <si>
    <t>100994.2</t>
  </si>
  <si>
    <t>99199.7</t>
  </si>
  <si>
    <t>DESVIO DE CALIDAD + ATRASO DEL CAMIÓN</t>
  </si>
  <si>
    <t>ATRASO EN LA LLEDA DEL CAMIÓN</t>
  </si>
  <si>
    <t xml:space="preserve">AGUARDA LIBERACIÓN DE ANALISIS </t>
  </si>
  <si>
    <t>CARGA RETORNADA POR PROBLEMA DE TEMPERATURA - TUVIMOS QUE REALIZAR NUEVA PRODUCCIÓN</t>
  </si>
  <si>
    <t>MIX AJUSTADO PARA GRAMATURA 2.3 Y 2.4 POR DIFICULTAD DE PRODUCCIÓN POR EL TAMAÑO DEL POLLO</t>
  </si>
  <si>
    <t>101217.1</t>
  </si>
  <si>
    <t>7459/  4400002980</t>
  </si>
  <si>
    <t>CARNE DE POLLO MARINADA SIN HUESO Y SIN PIEL CONGELADA - PECHUGA</t>
  </si>
  <si>
    <t>101218.1</t>
  </si>
  <si>
    <t>7465</t>
  </si>
  <si>
    <t>7270</t>
  </si>
  <si>
    <t>101149.1</t>
  </si>
  <si>
    <t>ATRASO DE TRANSFERENCIA POR PROBLEMAS DE PRODUCCIÓN</t>
  </si>
  <si>
    <t xml:space="preserve">TROCA DE MIX DEVIDO A DIFICULDADE DE ATENDER - PESO DO FRANGO </t>
  </si>
  <si>
    <t>AGUARDANDO CORRECCIÓN DE CSN PARA PROGRAMAR CARGA - PREVISIÓN DE ATENDER SEMANA 14 SI NO ES DESABILITADO</t>
  </si>
  <si>
    <t>101506.1</t>
  </si>
  <si>
    <t>101511.1</t>
  </si>
  <si>
    <t>101738.2</t>
  </si>
  <si>
    <t>101505.4</t>
  </si>
  <si>
    <t>101505.5</t>
  </si>
  <si>
    <t>ACUENTA</t>
  </si>
  <si>
    <t>101364.2</t>
  </si>
  <si>
    <t>101364.7</t>
  </si>
  <si>
    <t>101364.3</t>
  </si>
  <si>
    <t>101540.1</t>
  </si>
  <si>
    <t>101540.2</t>
  </si>
  <si>
    <t>101364.4</t>
  </si>
  <si>
    <t>101364.9</t>
  </si>
  <si>
    <t>101772.1</t>
  </si>
  <si>
    <t>101774.1</t>
  </si>
  <si>
    <t>101773.1</t>
  </si>
  <si>
    <t>101744.15</t>
  </si>
  <si>
    <t>101744.19</t>
  </si>
  <si>
    <t>101744.23</t>
  </si>
  <si>
    <t>101744.5</t>
  </si>
  <si>
    <t>101744.9</t>
  </si>
  <si>
    <t>101773.2</t>
  </si>
  <si>
    <t>14-MISSING INSTRUCTIONS</t>
  </si>
  <si>
    <t>101822.1</t>
  </si>
  <si>
    <t>7517 - OBM-01</t>
  </si>
  <si>
    <t>101825.1</t>
  </si>
  <si>
    <t>101826.1</t>
  </si>
  <si>
    <t>101827.4</t>
  </si>
  <si>
    <t>101674.2</t>
  </si>
  <si>
    <t>101770.2</t>
  </si>
  <si>
    <t>101772.3</t>
  </si>
  <si>
    <t>101772.4</t>
  </si>
  <si>
    <t>101524.2</t>
  </si>
  <si>
    <t>101524.4</t>
  </si>
  <si>
    <t xml:space="preserve">BUSCANDO ANTICIPAR PARA ANTES DEL FERIADO </t>
  </si>
  <si>
    <t xml:space="preserve">BUSCANDO MEJORAR FECHAS DE ATENDIMIENTO </t>
  </si>
  <si>
    <t>101818.1</t>
  </si>
  <si>
    <t>101818.2</t>
  </si>
  <si>
    <t>102120.2</t>
  </si>
  <si>
    <t>7360</t>
  </si>
  <si>
    <t>7417</t>
  </si>
  <si>
    <t>7420</t>
  </si>
  <si>
    <t>BUEN CORTE</t>
  </si>
  <si>
    <t>102017.1</t>
  </si>
  <si>
    <t>ATRASO AL CARGAR</t>
  </si>
  <si>
    <t>0.5</t>
  </si>
  <si>
    <t>102171.1</t>
  </si>
  <si>
    <t>7534</t>
  </si>
  <si>
    <t>102171.2</t>
  </si>
  <si>
    <t>102171.3</t>
  </si>
  <si>
    <t>102171.4</t>
  </si>
  <si>
    <t>102174.1</t>
  </si>
  <si>
    <t>7535</t>
  </si>
  <si>
    <t>102174.2</t>
  </si>
  <si>
    <t>102174.3</t>
  </si>
  <si>
    <t>102174.4</t>
  </si>
  <si>
    <t>7527</t>
  </si>
  <si>
    <t>102118.2</t>
  </si>
  <si>
    <t>102118.3</t>
  </si>
  <si>
    <t>102190.1</t>
  </si>
  <si>
    <t>102190.2</t>
  </si>
  <si>
    <t>102253.1</t>
  </si>
  <si>
    <t>102176.1</t>
  </si>
  <si>
    <t>102535.1</t>
  </si>
  <si>
    <t>102537.2</t>
  </si>
  <si>
    <t>102367.1</t>
  </si>
  <si>
    <t>102367.2</t>
  </si>
  <si>
    <t>102367.3</t>
  </si>
  <si>
    <t>102367.4</t>
  </si>
  <si>
    <t>102387.2</t>
  </si>
  <si>
    <t>102388.1</t>
  </si>
  <si>
    <t>7548 - GR-24</t>
  </si>
  <si>
    <t>102318.1</t>
  </si>
  <si>
    <t xml:space="preserve">FALTA DE PRODUTO POR PERDIDA DE PRODUCIÓN </t>
  </si>
  <si>
    <t>PERDIDA DE PRODUCCIÓN POR CALIDAD - NO AUTORIZADO AJUSTAR MIX</t>
  </si>
  <si>
    <t>NO TENDREMOS PRODUCTO PARA ATENDER EN ABRIL - ALINEADO CON VANESSA NO CAMBIAR ITEM</t>
  </si>
  <si>
    <t>SIN PRODUCTO PARA PROGRAMAR ANTES</t>
  </si>
  <si>
    <t>102810.1</t>
  </si>
  <si>
    <t>7576</t>
  </si>
  <si>
    <t>102810.2</t>
  </si>
  <si>
    <t>102811.1</t>
  </si>
  <si>
    <t>7577</t>
  </si>
  <si>
    <t>102811.2</t>
  </si>
  <si>
    <t>102713.1</t>
  </si>
  <si>
    <t>7562</t>
  </si>
  <si>
    <t>7528</t>
  </si>
  <si>
    <t>7539</t>
  </si>
  <si>
    <t>COMERCIALIZADORA INTERANDINA S.A.</t>
  </si>
  <si>
    <t>102586.1</t>
  </si>
  <si>
    <t>7557</t>
  </si>
  <si>
    <t>7579 - D-94</t>
  </si>
  <si>
    <t>99673.4</t>
  </si>
  <si>
    <t>102569.1</t>
  </si>
  <si>
    <t>7544 - OB-471</t>
  </si>
  <si>
    <t>102569.2</t>
  </si>
  <si>
    <t>102569.3</t>
  </si>
  <si>
    <t>102569.4</t>
  </si>
  <si>
    <t>102817.2</t>
  </si>
  <si>
    <t>Pendentes</t>
  </si>
  <si>
    <t>SL-57</t>
  </si>
  <si>
    <t>BIDFOOD CHILE S.A</t>
  </si>
  <si>
    <t>7668</t>
  </si>
  <si>
    <t>104085.10</t>
  </si>
  <si>
    <t>103665.1</t>
  </si>
  <si>
    <t>104085.13</t>
  </si>
  <si>
    <t>104085.15</t>
  </si>
  <si>
    <t>104085.16</t>
  </si>
  <si>
    <t>104096.1</t>
  </si>
  <si>
    <t>104096.2</t>
  </si>
  <si>
    <t>104085.11</t>
  </si>
  <si>
    <t>104085.12</t>
  </si>
  <si>
    <t>104085.14</t>
  </si>
  <si>
    <t>CARNE DE POLLO CON HUESO Y CON PIEL CONGELADA - TRUTRO CUARTO</t>
  </si>
  <si>
    <t>104085.7</t>
  </si>
  <si>
    <t>104085.8</t>
  </si>
  <si>
    <t>104085.9</t>
  </si>
  <si>
    <t>103532.1</t>
  </si>
  <si>
    <t>103757.1</t>
  </si>
  <si>
    <t>104073.2</t>
  </si>
  <si>
    <t>103437.1</t>
  </si>
  <si>
    <t>103917.1</t>
  </si>
  <si>
    <t>7631</t>
  </si>
  <si>
    <t>103913.1</t>
  </si>
  <si>
    <t>104130.1</t>
  </si>
  <si>
    <t>7676</t>
  </si>
  <si>
    <t>104130.2</t>
  </si>
  <si>
    <t>COMERCIALIZADORA BOMBO SPA</t>
  </si>
  <si>
    <t>102241.1</t>
  </si>
  <si>
    <t>7516</t>
  </si>
  <si>
    <t>COQUIMBO VIA LOS ANDES</t>
  </si>
  <si>
    <t>103187.2</t>
  </si>
  <si>
    <t>7595</t>
  </si>
  <si>
    <t>103187.5</t>
  </si>
  <si>
    <t>103187.4</t>
  </si>
  <si>
    <t>7605</t>
  </si>
  <si>
    <t>104050.1</t>
  </si>
  <si>
    <t>7659</t>
  </si>
  <si>
    <t>104050.2</t>
  </si>
  <si>
    <t>103519.2</t>
  </si>
  <si>
    <t>103187.6</t>
  </si>
  <si>
    <t>103519.3</t>
  </si>
  <si>
    <t>103187.3</t>
  </si>
  <si>
    <t>103527.1</t>
  </si>
  <si>
    <t>7606</t>
  </si>
  <si>
    <t>103527.2</t>
  </si>
  <si>
    <t>103527.3</t>
  </si>
  <si>
    <t>7493 4800005335 5335</t>
  </si>
  <si>
    <t>LWS-66</t>
  </si>
  <si>
    <t>103430.1</t>
  </si>
  <si>
    <t>103430.2</t>
  </si>
  <si>
    <t>DISTRIBUIDORA MAXCERDO LTDA.</t>
  </si>
  <si>
    <t>104122.1</t>
  </si>
  <si>
    <t>7673</t>
  </si>
  <si>
    <t>103536.1</t>
  </si>
  <si>
    <t>7609</t>
  </si>
  <si>
    <t>103432.1</t>
  </si>
  <si>
    <t>103642.1</t>
  </si>
  <si>
    <t>103432.2</t>
  </si>
  <si>
    <t>103431.1</t>
  </si>
  <si>
    <t>103385.2</t>
  </si>
  <si>
    <t>7597 - WL-53</t>
  </si>
  <si>
    <t>103385.1</t>
  </si>
  <si>
    <t>103096.1</t>
  </si>
  <si>
    <t>7590 - GR-26</t>
  </si>
  <si>
    <t>103385.3</t>
  </si>
  <si>
    <t>103533.1</t>
  </si>
  <si>
    <t>7607 - OB-10</t>
  </si>
  <si>
    <t>103095.1</t>
  </si>
  <si>
    <t>7589 - GR-54</t>
  </si>
  <si>
    <t>103096.2</t>
  </si>
  <si>
    <t>103385.4</t>
  </si>
  <si>
    <t>103188.1</t>
  </si>
  <si>
    <t>7596 - PCO-1</t>
  </si>
  <si>
    <t>103385.5</t>
  </si>
  <si>
    <t>103096.3</t>
  </si>
  <si>
    <t>103096.4</t>
  </si>
  <si>
    <t>103097.1</t>
  </si>
  <si>
    <t>7591 - GR-24</t>
  </si>
  <si>
    <t>103188.2</t>
  </si>
  <si>
    <t>103535.7</t>
  </si>
  <si>
    <t>7608 - FM-21</t>
  </si>
  <si>
    <t>104037.1</t>
  </si>
  <si>
    <t>7632 - WL-120</t>
  </si>
  <si>
    <t>WL-120</t>
  </si>
  <si>
    <t>CARNE CONGELADA DE POLLO CON HUESO - TRUTRO ENTERO</t>
  </si>
  <si>
    <t>103097.2</t>
  </si>
  <si>
    <t>103097.3</t>
  </si>
  <si>
    <t>103533.2</t>
  </si>
  <si>
    <t>103385.6</t>
  </si>
  <si>
    <t>103533.3</t>
  </si>
  <si>
    <t>104054.1</t>
  </si>
  <si>
    <t>7622 - F-39</t>
  </si>
  <si>
    <t>103533.4</t>
  </si>
  <si>
    <t>103188.3</t>
  </si>
  <si>
    <t>103538.2</t>
  </si>
  <si>
    <t>SPA-54</t>
  </si>
  <si>
    <t>CARNE CONGELADA DE CERDO CON HUESO - COSTILLAR</t>
  </si>
  <si>
    <t>103188.4</t>
  </si>
  <si>
    <t>103093.1</t>
  </si>
  <si>
    <t>7587 - GR-62</t>
  </si>
  <si>
    <t>103095.2</t>
  </si>
  <si>
    <t>103096.5</t>
  </si>
  <si>
    <t>103097.4</t>
  </si>
  <si>
    <t>103097.5</t>
  </si>
  <si>
    <t>104037.2</t>
  </si>
  <si>
    <t>104048.1</t>
  </si>
  <si>
    <t>7657 - OB-10</t>
  </si>
  <si>
    <t>103533.5</t>
  </si>
  <si>
    <t>103188.5</t>
  </si>
  <si>
    <t>103533.6</t>
  </si>
  <si>
    <t>103188.6</t>
  </si>
  <si>
    <t>103097.6</t>
  </si>
  <si>
    <t>103538.1</t>
  </si>
  <si>
    <t>SPA-49</t>
  </si>
  <si>
    <t>103097.7</t>
  </si>
  <si>
    <t>103535.1</t>
  </si>
  <si>
    <t>7608 - OB-471</t>
  </si>
  <si>
    <t>103535.6</t>
  </si>
  <si>
    <t>7608 - OBM002</t>
  </si>
  <si>
    <t>103093.2</t>
  </si>
  <si>
    <t>104053.1</t>
  </si>
  <si>
    <t>104053.2</t>
  </si>
  <si>
    <t>104117.1</t>
  </si>
  <si>
    <t>7670 - GR-47</t>
  </si>
  <si>
    <t>104117.2</t>
  </si>
  <si>
    <t>7670 - GR-39</t>
  </si>
  <si>
    <t>104118.1</t>
  </si>
  <si>
    <t>104118.2</t>
  </si>
  <si>
    <t>7671 - GR-39</t>
  </si>
  <si>
    <t>104118.3</t>
  </si>
  <si>
    <t>7672 - OB-465</t>
  </si>
  <si>
    <t>104118.4</t>
  </si>
  <si>
    <t>7671 - DW-37</t>
  </si>
  <si>
    <t>104059.1</t>
  </si>
  <si>
    <t>104059.2</t>
  </si>
  <si>
    <t>104059.3</t>
  </si>
  <si>
    <t>104059.4</t>
  </si>
  <si>
    <t>104059.5</t>
  </si>
  <si>
    <t>104074.1</t>
  </si>
  <si>
    <t>103094.1</t>
  </si>
  <si>
    <t>7588 - GR-62</t>
  </si>
  <si>
    <t>103094.2</t>
  </si>
  <si>
    <t>7588 - GR-54</t>
  </si>
  <si>
    <t>103095.3</t>
  </si>
  <si>
    <t>103095.4</t>
  </si>
  <si>
    <t>103096.6</t>
  </si>
  <si>
    <t>103097.8</t>
  </si>
  <si>
    <t>103097.9</t>
  </si>
  <si>
    <t>103098.1</t>
  </si>
  <si>
    <t>7592 - GR-26</t>
  </si>
  <si>
    <t>103098.2</t>
  </si>
  <si>
    <t>103098.3</t>
  </si>
  <si>
    <t>103098.4</t>
  </si>
  <si>
    <t>103098.5</t>
  </si>
  <si>
    <t>103385.10</t>
  </si>
  <si>
    <t>103385.11</t>
  </si>
  <si>
    <t>103385.12</t>
  </si>
  <si>
    <t>103385.13</t>
  </si>
  <si>
    <t>103385.14</t>
  </si>
  <si>
    <t>103385.15</t>
  </si>
  <si>
    <t>103385.7</t>
  </si>
  <si>
    <t>103385.8</t>
  </si>
  <si>
    <t>103385.9</t>
  </si>
  <si>
    <t>103533.7</t>
  </si>
  <si>
    <t>103533.8</t>
  </si>
  <si>
    <t>103535.2</t>
  </si>
  <si>
    <t>103535.3</t>
  </si>
  <si>
    <t>7608 - OBM001</t>
  </si>
  <si>
    <t>103535.4</t>
  </si>
  <si>
    <t>103535.5</t>
  </si>
  <si>
    <t>103796.1</t>
  </si>
  <si>
    <t>103797.1</t>
  </si>
  <si>
    <t>103797.2</t>
  </si>
  <si>
    <t>104038.1</t>
  </si>
  <si>
    <t>7633 - WL-120</t>
  </si>
  <si>
    <t>104038.2</t>
  </si>
  <si>
    <t>104038.3</t>
  </si>
  <si>
    <t>104038.4</t>
  </si>
  <si>
    <t>104049.1</t>
  </si>
  <si>
    <t>7658 - OB-10</t>
  </si>
  <si>
    <t>104049.2</t>
  </si>
  <si>
    <t>7658 - WL-53</t>
  </si>
  <si>
    <t>104054.2</t>
  </si>
  <si>
    <t>104036.1</t>
  </si>
  <si>
    <t>104039.1</t>
  </si>
  <si>
    <t>104040.1</t>
  </si>
  <si>
    <t>104040.2</t>
  </si>
  <si>
    <t>104040.3</t>
  </si>
  <si>
    <t>104041.1</t>
  </si>
  <si>
    <t>104041.2</t>
  </si>
  <si>
    <t>104041.3</t>
  </si>
  <si>
    <t>104042.1</t>
  </si>
  <si>
    <t>104042.2</t>
  </si>
  <si>
    <t>104043.1</t>
  </si>
  <si>
    <t>104043.2</t>
  </si>
  <si>
    <t>104044.1</t>
  </si>
  <si>
    <t>104044.2</t>
  </si>
  <si>
    <t>104044.3</t>
  </si>
  <si>
    <t>104046.1</t>
  </si>
  <si>
    <t>104046.2</t>
  </si>
  <si>
    <t>104046.3</t>
  </si>
  <si>
    <t>CARNE DE POLLO SIN HUESO Y CON PIEL CONGELADA - TRUTRO ENTERO</t>
  </si>
  <si>
    <t>103975.1</t>
  </si>
  <si>
    <t>103977.1</t>
  </si>
  <si>
    <t>103998.1</t>
  </si>
  <si>
    <t>103998.2</t>
  </si>
  <si>
    <t>103976.1</t>
  </si>
  <si>
    <t>103977.2</t>
  </si>
  <si>
    <t>103754.1</t>
  </si>
  <si>
    <t>103976.2</t>
  </si>
  <si>
    <t>103977.3</t>
  </si>
  <si>
    <t>103973.1</t>
  </si>
  <si>
    <t>103973.2</t>
  </si>
  <si>
    <t>103976.10</t>
  </si>
  <si>
    <t>103976.11</t>
  </si>
  <si>
    <t>103976.12</t>
  </si>
  <si>
    <t>103976.13</t>
  </si>
  <si>
    <t>103976.3</t>
  </si>
  <si>
    <t>103976.4</t>
  </si>
  <si>
    <t>103976.5</t>
  </si>
  <si>
    <t>103976.6</t>
  </si>
  <si>
    <t>103976.7</t>
  </si>
  <si>
    <t>103976.8</t>
  </si>
  <si>
    <t>103976.9</t>
  </si>
  <si>
    <t>103977.4</t>
  </si>
  <si>
    <t>103977.5</t>
  </si>
  <si>
    <t>103977.6</t>
  </si>
  <si>
    <t>103977.7</t>
  </si>
  <si>
    <t>103977.8</t>
  </si>
  <si>
    <t>103977.9</t>
  </si>
  <si>
    <t>103993.1</t>
  </si>
  <si>
    <t>103993.2</t>
  </si>
  <si>
    <t>103993.3</t>
  </si>
  <si>
    <t>103994.2</t>
  </si>
  <si>
    <t>103994.3</t>
  </si>
  <si>
    <t>103994.4</t>
  </si>
  <si>
    <t>103994.5</t>
  </si>
  <si>
    <t>103994.6</t>
  </si>
  <si>
    <t>103995.1</t>
  </si>
  <si>
    <t>103995.2</t>
  </si>
  <si>
    <t>103996.1</t>
  </si>
  <si>
    <t>103996.2</t>
  </si>
  <si>
    <t>103996.3</t>
  </si>
  <si>
    <t>103997.1</t>
  </si>
  <si>
    <t>103997.2</t>
  </si>
  <si>
    <t>103999.1</t>
  </si>
  <si>
    <t>103999.2</t>
  </si>
  <si>
    <t>104000.1</t>
  </si>
  <si>
    <t>104000.2</t>
  </si>
  <si>
    <t>104001.1</t>
  </si>
  <si>
    <t>104001.2</t>
  </si>
  <si>
    <t>104102.1</t>
  </si>
  <si>
    <t>104102.2</t>
  </si>
  <si>
    <t>104102.3</t>
  </si>
  <si>
    <t>104102.4</t>
  </si>
  <si>
    <t>104102.5</t>
  </si>
  <si>
    <t>104103.1</t>
  </si>
  <si>
    <t>104103.2</t>
  </si>
  <si>
    <t>104103.3</t>
  </si>
  <si>
    <t>104103.4</t>
  </si>
  <si>
    <t>104103.5</t>
  </si>
  <si>
    <t>104103.6</t>
  </si>
  <si>
    <t>104106.1</t>
  </si>
  <si>
    <t>104106.2</t>
  </si>
  <si>
    <t>104106.3</t>
  </si>
  <si>
    <t>103975.2</t>
  </si>
  <si>
    <t>103975.3</t>
  </si>
  <si>
    <t>103975.4</t>
  </si>
  <si>
    <t>103975.5</t>
  </si>
  <si>
    <t>103994.1</t>
  </si>
  <si>
    <t>ATRASO DE PRODUCCIÓN + DESVIO DE CALIDAD</t>
  </si>
  <si>
    <t>PROBLEMAS EN LA EXPEDICCIÓN</t>
  </si>
  <si>
    <t xml:space="preserve">DECISIÓN DE DIRECTORIA PARA DISMINUIR COSTO CON DIARIA </t>
  </si>
  <si>
    <t>TRANSPORTE/CSI</t>
  </si>
  <si>
    <t>FALTA DE CAMIÓN PARA CARGAR VIERNES</t>
  </si>
  <si>
    <t>FALTA DE PRODUCTO PARA ATNDER ANTES</t>
  </si>
  <si>
    <t>ATRASO DE APRODUCCIÓN Y ANALISIS</t>
  </si>
  <si>
    <t>SIN POSIBILIDAD DE CARGAR ANTES POR EL TIEMPO DE CSI</t>
  </si>
  <si>
    <t>CFR</t>
  </si>
  <si>
    <t>104377.3</t>
  </si>
  <si>
    <t>104377.4</t>
  </si>
  <si>
    <t>104377.5</t>
  </si>
  <si>
    <t>104377.6</t>
  </si>
  <si>
    <t>104377.7</t>
  </si>
  <si>
    <t>104377.8</t>
  </si>
  <si>
    <t>104377.9</t>
  </si>
  <si>
    <t>104381.1</t>
  </si>
  <si>
    <t>104381.2</t>
  </si>
  <si>
    <t>7685</t>
  </si>
  <si>
    <t>104318.2</t>
  </si>
  <si>
    <t>104318.3</t>
  </si>
  <si>
    <t>24-GOVERNMENT ISSUES</t>
  </si>
  <si>
    <t>104317.1</t>
  </si>
  <si>
    <t>7684</t>
  </si>
  <si>
    <t>CENTRAL DE CARNES LTDA</t>
  </si>
  <si>
    <t>104429.1</t>
  </si>
  <si>
    <t>7696</t>
  </si>
  <si>
    <t>PUNTA ARENAS VIA PUNTA ARENA (INTEGRACION AUSTRAL)</t>
  </si>
  <si>
    <t>104429.2</t>
  </si>
  <si>
    <t>104428.1</t>
  </si>
  <si>
    <t>7695</t>
  </si>
  <si>
    <t>EUROLOG TRANSPORTES LTDA</t>
  </si>
  <si>
    <t>104189.6</t>
  </si>
  <si>
    <t>104189.7</t>
  </si>
  <si>
    <t>104188.5</t>
  </si>
  <si>
    <t>7698</t>
  </si>
  <si>
    <t>104431.6</t>
  </si>
  <si>
    <t>104431.5</t>
  </si>
  <si>
    <t>COMERCIALIZADORA DE CARNES LUCAR LIMITADA</t>
  </si>
  <si>
    <t>102548.1</t>
  </si>
  <si>
    <t>7524</t>
  </si>
  <si>
    <t>102548.2</t>
  </si>
  <si>
    <t>104510.1</t>
  </si>
  <si>
    <t>103857.9</t>
  </si>
  <si>
    <t>PO 7679</t>
  </si>
  <si>
    <t>7679</t>
  </si>
  <si>
    <t>103857.6</t>
  </si>
  <si>
    <t>103857.7</t>
  </si>
  <si>
    <t>104323.1</t>
  </si>
  <si>
    <t>7688 - GR-62</t>
  </si>
  <si>
    <t>104324.1</t>
  </si>
  <si>
    <t>7689 - GR-54</t>
  </si>
  <si>
    <t>104324.2</t>
  </si>
  <si>
    <t>104508.1</t>
  </si>
  <si>
    <t>7701 - F-39</t>
  </si>
  <si>
    <t>104508.10</t>
  </si>
  <si>
    <t>104508.2</t>
  </si>
  <si>
    <t>104508.3</t>
  </si>
  <si>
    <t>104508.4</t>
  </si>
  <si>
    <t>104508.5</t>
  </si>
  <si>
    <t>104508.6</t>
  </si>
  <si>
    <t>104508.7</t>
  </si>
  <si>
    <t>104508.8</t>
  </si>
  <si>
    <t>104508.9</t>
  </si>
  <si>
    <t>104326.1</t>
  </si>
  <si>
    <t>7690 - GR1002</t>
  </si>
  <si>
    <t>104326.2</t>
  </si>
  <si>
    <t>7690 - GR-39</t>
  </si>
  <si>
    <t>104384.1</t>
  </si>
  <si>
    <t>7693 - WL-53</t>
  </si>
  <si>
    <t>104384.10</t>
  </si>
  <si>
    <t>104384.2</t>
  </si>
  <si>
    <t>104384.3</t>
  </si>
  <si>
    <t>104384.4</t>
  </si>
  <si>
    <t>104384.5</t>
  </si>
  <si>
    <t>104384.6</t>
  </si>
  <si>
    <t>104384.7</t>
  </si>
  <si>
    <t>104384.8</t>
  </si>
  <si>
    <t>104384.9</t>
  </si>
  <si>
    <t>104387.2</t>
  </si>
  <si>
    <t>104387.3</t>
  </si>
  <si>
    <t>104387.4</t>
  </si>
  <si>
    <t>104387.5</t>
  </si>
  <si>
    <t>104439.13</t>
  </si>
  <si>
    <t>104439.14</t>
  </si>
  <si>
    <t>104439.3</t>
  </si>
  <si>
    <t>104507.1</t>
  </si>
  <si>
    <t>7700 - GR-24</t>
  </si>
  <si>
    <t>104507.2</t>
  </si>
  <si>
    <t>104507.3</t>
  </si>
  <si>
    <t>104507.4</t>
  </si>
  <si>
    <t>104507.5</t>
  </si>
  <si>
    <t>7700 - GR-26</t>
  </si>
  <si>
    <t>104507.6</t>
  </si>
  <si>
    <t>104507.7</t>
  </si>
  <si>
    <t>104507.8</t>
  </si>
  <si>
    <t>104180.1</t>
  </si>
  <si>
    <t>7352 REEMPLAZO</t>
  </si>
  <si>
    <t>104180.2</t>
  </si>
  <si>
    <t>104180.3</t>
  </si>
  <si>
    <t> ESPERANDO RECHAZO OFICIAL PARA RETORNAR</t>
  </si>
  <si>
    <t xml:space="preserve">AGUARDANDO RETORNO DE ADUANA BRASILENHA </t>
  </si>
  <si>
    <t>YA CRUZÓ TENDREMOS QUE ESPERAR RECHAZO</t>
  </si>
  <si>
    <t>ESPERANDO RECHAZO OFICIAL PARA RETORNAR </t>
  </si>
  <si>
    <t>ESPERANDO RECHAZO OFICIAL PARA RETORNAR  </t>
  </si>
  <si>
    <t> ESPERANDO RECHAZO OFICIAL PARA RETORNAR  </t>
  </si>
  <si>
    <t xml:space="preserve">BLOQUEO SIF </t>
  </si>
  <si>
    <t xml:space="preserve">FACTURA CANCELADA Y AGUARDANDO NUEVA PROGRAMACIÓN POR BLOQUEO DE PAIS </t>
  </si>
  <si>
    <t>AGUARDA LLEGADA DE CAMIÓN</t>
  </si>
  <si>
    <t xml:space="preserve">ATRASO EM LA LLEGADA DE EMBALAJE </t>
  </si>
  <si>
    <t xml:space="preserve">VENDA REALIZADA ANTES DE LA CONFIRMACIÓN DE PLAN </t>
  </si>
  <si>
    <t>ATRASO EN LA LLEGADA DE CAMIÓN Y ERROR EM FACTURACIÓN</t>
  </si>
  <si>
    <t>VENTA REALIZADA ANTES DE LA INCLUSIÓN DE PLAN</t>
  </si>
  <si>
    <t>7691/ 4400003005</t>
  </si>
  <si>
    <t>7692/ 4400003005</t>
  </si>
  <si>
    <t>104905.1</t>
  </si>
  <si>
    <t>7718 - LWS-57</t>
  </si>
  <si>
    <t>104658.1</t>
  </si>
  <si>
    <t>104904.1</t>
  </si>
  <si>
    <t>104904.2</t>
  </si>
  <si>
    <t>104906.1</t>
  </si>
  <si>
    <t>BENDITA SPA</t>
  </si>
  <si>
    <t>7740</t>
  </si>
  <si>
    <t>105183.2</t>
  </si>
  <si>
    <t>105027.1</t>
  </si>
  <si>
    <t>105027.2</t>
  </si>
  <si>
    <t>COMERCIAL Y TRANSPORTES AUSTRAL NEGOCIOS SPA</t>
  </si>
  <si>
    <t>PUERTO MONTT VIA LOS ANDES</t>
  </si>
  <si>
    <t>105002.1</t>
  </si>
  <si>
    <t>105002.2</t>
  </si>
  <si>
    <t>105002.3</t>
  </si>
  <si>
    <t>105002.4</t>
  </si>
  <si>
    <t>105002.5</t>
  </si>
  <si>
    <t>105002.6</t>
  </si>
  <si>
    <t>105002.7</t>
  </si>
  <si>
    <t>105002.8</t>
  </si>
  <si>
    <t>105002.9</t>
  </si>
  <si>
    <t>105002.10</t>
  </si>
  <si>
    <t>7555</t>
  </si>
  <si>
    <t>105035.1</t>
  </si>
  <si>
    <t>7601</t>
  </si>
  <si>
    <t>7615</t>
  </si>
  <si>
    <t>7600</t>
  </si>
  <si>
    <t>7485</t>
  </si>
  <si>
    <t>105136.1</t>
  </si>
  <si>
    <t>105136.12</t>
  </si>
  <si>
    <t>103797.4</t>
  </si>
  <si>
    <t>7624 - LWS-57</t>
  </si>
  <si>
    <t>105136.10</t>
  </si>
  <si>
    <t>105136.16</t>
  </si>
  <si>
    <t>105136.19</t>
  </si>
  <si>
    <t>105136.2</t>
  </si>
  <si>
    <t>105136.21</t>
  </si>
  <si>
    <t>105136.6</t>
  </si>
  <si>
    <t>105138.7</t>
  </si>
  <si>
    <t>105138.8</t>
  </si>
  <si>
    <t>105138.2</t>
  </si>
  <si>
    <t>105138.3</t>
  </si>
  <si>
    <t>105138.9</t>
  </si>
  <si>
    <t>105145.1</t>
  </si>
  <si>
    <t>105145.2</t>
  </si>
  <si>
    <t>105144.1</t>
  </si>
  <si>
    <t>105144.4</t>
  </si>
  <si>
    <t>105144.5</t>
  </si>
  <si>
    <t>105144.6</t>
  </si>
  <si>
    <t>105144.7</t>
  </si>
  <si>
    <t>105144.8</t>
  </si>
  <si>
    <t>105144.2</t>
  </si>
  <si>
    <t>105144.3</t>
  </si>
  <si>
    <t>105145.3</t>
  </si>
  <si>
    <t>105145.4</t>
  </si>
  <si>
    <t>105137.1</t>
  </si>
  <si>
    <t>105138.1</t>
  </si>
  <si>
    <t>105138.10</t>
  </si>
  <si>
    <t>105138.4</t>
  </si>
  <si>
    <t>105138.5</t>
  </si>
  <si>
    <t>105138.6</t>
  </si>
  <si>
    <t>105145.5</t>
  </si>
  <si>
    <t>105145.6</t>
  </si>
  <si>
    <t>105140.1</t>
  </si>
  <si>
    <t>14-MISSING INSTRUCTIONS / 
34-MISSING PRE PAYMENT</t>
  </si>
  <si>
    <t xml:space="preserve">ATRASO DE PRODUCCIÓN POR IA </t>
  </si>
  <si>
    <t xml:space="preserve">ATRASO DE PRODUCCIÓN POR EMBALAJE </t>
  </si>
  <si>
    <t xml:space="preserve">PLAN DE PRODUCCIÓN INGRESADO DESPUES DE LA VENTA </t>
  </si>
  <si>
    <t>COMERCIAL/PRODUCCIÓN</t>
  </si>
  <si>
    <t>7751</t>
  </si>
  <si>
    <t>105534.10</t>
  </si>
  <si>
    <t>105534.6</t>
  </si>
  <si>
    <t>105534.7</t>
  </si>
  <si>
    <t>105534.8</t>
  </si>
  <si>
    <t>105534.9</t>
  </si>
  <si>
    <t>105533.1</t>
  </si>
  <si>
    <t>4800005402 OP 5402</t>
  </si>
  <si>
    <t>105397.1</t>
  </si>
  <si>
    <t>7745</t>
  </si>
  <si>
    <t>105526.1</t>
  </si>
  <si>
    <t>7752</t>
  </si>
  <si>
    <t>105526.2</t>
  </si>
  <si>
    <t>MNBU0614846</t>
  </si>
  <si>
    <t>MNBU3922267</t>
  </si>
  <si>
    <t>MNBU4251292</t>
  </si>
  <si>
    <t>MMAU1170156</t>
  </si>
  <si>
    <t>MNBU3512447</t>
  </si>
  <si>
    <t>TRANSPORTES MARVEL LTDA</t>
  </si>
  <si>
    <t>RLI2F06</t>
  </si>
  <si>
    <t>RXS7A47</t>
  </si>
  <si>
    <t>105924.1</t>
  </si>
  <si>
    <t>7766</t>
  </si>
  <si>
    <t>105924.2</t>
  </si>
  <si>
    <t>105593.1</t>
  </si>
  <si>
    <t>7760</t>
  </si>
  <si>
    <t>JP IMPORTADORA Y COMERCIALIZADORA SPA</t>
  </si>
  <si>
    <t>105707.1</t>
  </si>
  <si>
    <t>7765</t>
  </si>
  <si>
    <t>105595.1</t>
  </si>
  <si>
    <t>105595.2</t>
  </si>
  <si>
    <t>105595.3</t>
  </si>
  <si>
    <t>105596.1</t>
  </si>
  <si>
    <t xml:space="preserve">ATRASO EN LA SEPARACIÓN DE FECHAS </t>
  </si>
  <si>
    <t>JBS273699</t>
  </si>
  <si>
    <t>MWCU5268835</t>
  </si>
  <si>
    <t>JBS273781</t>
  </si>
  <si>
    <t>JBS273700</t>
  </si>
  <si>
    <t>MNBU0532795</t>
  </si>
  <si>
    <t>JBS273703</t>
  </si>
  <si>
    <t>HLBU9117353</t>
  </si>
  <si>
    <t>MNBU0410837</t>
  </si>
  <si>
    <t>JBS273702</t>
  </si>
  <si>
    <t>MNBU9043711</t>
  </si>
  <si>
    <t>MMAU1286336</t>
  </si>
  <si>
    <t>JBS273701</t>
  </si>
  <si>
    <t>SUDU6078448</t>
  </si>
  <si>
    <t>JBS273769</t>
  </si>
  <si>
    <t>MNBU3332846</t>
  </si>
  <si>
    <t>MNBU9019715</t>
  </si>
  <si>
    <t>JBS273706</t>
  </si>
  <si>
    <t>BMOU9784081</t>
  </si>
  <si>
    <t xml:space="preserve">VENTA EFETUADA ANTES DE LA ENTRADA DEL PLAN </t>
  </si>
  <si>
    <t>1260206</t>
  </si>
  <si>
    <t>1261766</t>
  </si>
  <si>
    <t>1260574</t>
  </si>
  <si>
    <t>1261138</t>
  </si>
  <si>
    <t>MNBU3549533</t>
  </si>
  <si>
    <t>MNBU0046828</t>
  </si>
  <si>
    <t>1261157</t>
  </si>
  <si>
    <t>1260938</t>
  </si>
  <si>
    <t>JBS274233</t>
  </si>
  <si>
    <t>HLBU9641437</t>
  </si>
  <si>
    <t>CAIU5652723</t>
  </si>
  <si>
    <t>MNBU3459804</t>
  </si>
  <si>
    <t>1260796</t>
  </si>
  <si>
    <t>1261158</t>
  </si>
  <si>
    <t>1261561</t>
  </si>
  <si>
    <t>1261188</t>
  </si>
  <si>
    <t>1261175</t>
  </si>
  <si>
    <t>SUDU8149751</t>
  </si>
  <si>
    <t>HLBU9756950</t>
  </si>
  <si>
    <t>ATRASO EN LA LIBERACIÓN DE CSI</t>
  </si>
  <si>
    <t xml:space="preserve">ATRASO DE INCLUSIÓN DE PLAN POR IA </t>
  </si>
  <si>
    <t>1262584</t>
  </si>
  <si>
    <t>TRANSPORTES ZENI LTDA</t>
  </si>
  <si>
    <t>34-MISSING PRE PAYMENT</t>
  </si>
  <si>
    <t>1262684</t>
  </si>
  <si>
    <t>7780</t>
  </si>
  <si>
    <t>7779</t>
  </si>
  <si>
    <t>106454.6</t>
  </si>
  <si>
    <t>106453.10</t>
  </si>
  <si>
    <t>106453.11</t>
  </si>
  <si>
    <t>106453.12</t>
  </si>
  <si>
    <t>106453.9</t>
  </si>
  <si>
    <t>106454.10</t>
  </si>
  <si>
    <t>106454.9</t>
  </si>
  <si>
    <t>7396</t>
  </si>
  <si>
    <t>RYM1G45</t>
  </si>
  <si>
    <t>RXP3A69</t>
  </si>
  <si>
    <t>106386.1</t>
  </si>
  <si>
    <t>7618 - TRI-17</t>
  </si>
  <si>
    <t>TRI-17</t>
  </si>
  <si>
    <t>CARNE CONGELADA DE CERDO SIN HUESO - RECORTES (PROHIBIDA LA VENTA EN MINORISTAS)</t>
  </si>
  <si>
    <t>106386.2</t>
  </si>
  <si>
    <t>106386.3</t>
  </si>
  <si>
    <t>7661</t>
  </si>
  <si>
    <t>7671</t>
  </si>
  <si>
    <t>106526.1</t>
  </si>
  <si>
    <t>106527.1</t>
  </si>
  <si>
    <t>7776</t>
  </si>
  <si>
    <t>106402.2</t>
  </si>
  <si>
    <t>106402.3</t>
  </si>
  <si>
    <t>106403.1</t>
  </si>
  <si>
    <t>106403.2</t>
  </si>
  <si>
    <t>106403.3</t>
  </si>
  <si>
    <t>106403.4</t>
  </si>
  <si>
    <t>106404.2</t>
  </si>
  <si>
    <t xml:space="preserve">NO TENDREMOS OPERACIÓN SABADO EN LA PLANTA POR ESO CARGAREMOS LUNES </t>
  </si>
  <si>
    <t>JBS274991</t>
  </si>
  <si>
    <t>JBS274914</t>
  </si>
  <si>
    <t>MNBU4386066</t>
  </si>
  <si>
    <t>JBS275011</t>
  </si>
  <si>
    <t>MNBU9059493</t>
  </si>
  <si>
    <t>JBS275226</t>
  </si>
  <si>
    <t>MNBU3658215</t>
  </si>
  <si>
    <t>JBS275433</t>
  </si>
  <si>
    <t>JBS274989</t>
  </si>
  <si>
    <t>JBS274915</t>
  </si>
  <si>
    <t>MNBU0312384</t>
  </si>
  <si>
    <t>JBS274916</t>
  </si>
  <si>
    <t>HLBU9437845</t>
  </si>
  <si>
    <t>HLCUIT1250603404</t>
  </si>
  <si>
    <t>HLBU9825476</t>
  </si>
  <si>
    <t>HLBU9210403</t>
  </si>
  <si>
    <t>HLBU9246828</t>
  </si>
  <si>
    <t>MNBU3671599</t>
  </si>
  <si>
    <t>JBS275432</t>
  </si>
  <si>
    <t>MNBU3945494</t>
  </si>
  <si>
    <t>JBS275435</t>
  </si>
  <si>
    <t>JBS274990</t>
  </si>
  <si>
    <t>JBS274988</t>
  </si>
  <si>
    <t>MNBU4302851</t>
  </si>
  <si>
    <t>JBS275431</t>
  </si>
  <si>
    <t>HLBU6134059</t>
  </si>
  <si>
    <t>MMAU1160250</t>
  </si>
  <si>
    <t>JBS275434</t>
  </si>
  <si>
    <t>TLLU1185800</t>
  </si>
  <si>
    <t>JBS275436</t>
  </si>
  <si>
    <t>EMBARCADOR POSTERGÓ EL EMBARQUE</t>
  </si>
  <si>
    <t>ERROR AL CARAGAR EN ELCONTENEDOR</t>
  </si>
  <si>
    <t xml:space="preserve">NO FUE POSIBLE CARGAR ANTES </t>
  </si>
  <si>
    <t>CSI NO ATENDIA EL DL DEL BUQUE ANTERIOR</t>
  </si>
  <si>
    <t>CIERRE ENTRO ANTES DE LA DISPO</t>
  </si>
  <si>
    <t>EZO6C59</t>
  </si>
  <si>
    <t>BRILHANTE TRANSPORTES NACIONAL</t>
  </si>
  <si>
    <t>RXZ0C46</t>
  </si>
  <si>
    <t>QJD8603</t>
  </si>
  <si>
    <t>RYI5G66</t>
  </si>
  <si>
    <t>QIV7548</t>
  </si>
  <si>
    <t>QIG3599</t>
  </si>
  <si>
    <t>RXM2B37</t>
  </si>
  <si>
    <t>RLM8D58</t>
  </si>
  <si>
    <t>RAA5H91</t>
  </si>
  <si>
    <t>RYE4H57</t>
  </si>
  <si>
    <t>RYE0H57</t>
  </si>
  <si>
    <t>SXB5E66</t>
  </si>
  <si>
    <t>SXB5E36</t>
  </si>
  <si>
    <t>7791</t>
  </si>
  <si>
    <t>106671.1</t>
  </si>
  <si>
    <t>7784</t>
  </si>
  <si>
    <t>106671.3</t>
  </si>
  <si>
    <t>106713.5</t>
  </si>
  <si>
    <t>106716.1</t>
  </si>
  <si>
    <t>7793</t>
  </si>
  <si>
    <t>106716.10</t>
  </si>
  <si>
    <t>106716.11</t>
  </si>
  <si>
    <t>106716.12</t>
  </si>
  <si>
    <t>106716.13</t>
  </si>
  <si>
    <t>106716.14</t>
  </si>
  <si>
    <t>106716.15</t>
  </si>
  <si>
    <t>106716.16</t>
  </si>
  <si>
    <t>106716.17</t>
  </si>
  <si>
    <t>106716.18</t>
  </si>
  <si>
    <t>106716.19</t>
  </si>
  <si>
    <t>106716.2</t>
  </si>
  <si>
    <t>106716.20</t>
  </si>
  <si>
    <t>106716.3</t>
  </si>
  <si>
    <t>106716.4</t>
  </si>
  <si>
    <t>106716.5</t>
  </si>
  <si>
    <t>106716.6</t>
  </si>
  <si>
    <t>106716.7</t>
  </si>
  <si>
    <t>106716.8</t>
  </si>
  <si>
    <t>106716.9</t>
  </si>
  <si>
    <t>106671.2</t>
  </si>
  <si>
    <t>106671.4</t>
  </si>
  <si>
    <t>106713.10</t>
  </si>
  <si>
    <t>106713.11</t>
  </si>
  <si>
    <t>106713.12</t>
  </si>
  <si>
    <t>106713.13</t>
  </si>
  <si>
    <t>106713.14</t>
  </si>
  <si>
    <t>106713.15</t>
  </si>
  <si>
    <t>106713.16</t>
  </si>
  <si>
    <t>106713.17</t>
  </si>
  <si>
    <t>106713.18</t>
  </si>
  <si>
    <t>106713.19</t>
  </si>
  <si>
    <t>106713.20</t>
  </si>
  <si>
    <t>106713.21</t>
  </si>
  <si>
    <t>106713.22</t>
  </si>
  <si>
    <t>106713.23</t>
  </si>
  <si>
    <t>106713.24</t>
  </si>
  <si>
    <t>106713.25</t>
  </si>
  <si>
    <t>106713.26</t>
  </si>
  <si>
    <t>106713.27</t>
  </si>
  <si>
    <t>106713.28</t>
  </si>
  <si>
    <t>106713.8</t>
  </si>
  <si>
    <t>106713.9</t>
  </si>
  <si>
    <t>106715.1</t>
  </si>
  <si>
    <t>106715.10</t>
  </si>
  <si>
    <t>106715.11</t>
  </si>
  <si>
    <t>106715.12</t>
  </si>
  <si>
    <t>106715.2</t>
  </si>
  <si>
    <t>106715.3</t>
  </si>
  <si>
    <t>106715.4</t>
  </si>
  <si>
    <t>106715.5</t>
  </si>
  <si>
    <t>106715.6</t>
  </si>
  <si>
    <t>106715.7</t>
  </si>
  <si>
    <t>106715.8</t>
  </si>
  <si>
    <t>106715.9</t>
  </si>
  <si>
    <t>106770.1</t>
  </si>
  <si>
    <t>106770.2</t>
  </si>
  <si>
    <t>106770.3</t>
  </si>
  <si>
    <t>106899.1</t>
  </si>
  <si>
    <t>106899.2</t>
  </si>
  <si>
    <t>106899.3</t>
  </si>
  <si>
    <t>106899.4</t>
  </si>
  <si>
    <t>7786</t>
  </si>
  <si>
    <t>106689.2</t>
  </si>
  <si>
    <t>106689.3</t>
  </si>
  <si>
    <t>106688.2</t>
  </si>
  <si>
    <t>106688.4</t>
  </si>
  <si>
    <t>7802</t>
  </si>
  <si>
    <t>106797.10</t>
  </si>
  <si>
    <t>106797.8</t>
  </si>
  <si>
    <t>106797.9</t>
  </si>
  <si>
    <t>106897.1</t>
  </si>
  <si>
    <t>106772.1</t>
  </si>
  <si>
    <t>106772.2</t>
  </si>
  <si>
    <t>106771.1</t>
  </si>
  <si>
    <t>106771.2</t>
  </si>
  <si>
    <t>106771.3</t>
  </si>
  <si>
    <t>106771.4</t>
  </si>
  <si>
    <t>106771.5</t>
  </si>
  <si>
    <t>106780.1</t>
  </si>
  <si>
    <t>106780.2</t>
  </si>
  <si>
    <t>106780.3</t>
  </si>
  <si>
    <t>106780.4</t>
  </si>
  <si>
    <t>106780.5</t>
  </si>
  <si>
    <t>106774.1</t>
  </si>
  <si>
    <t>106779.1</t>
  </si>
  <si>
    <t>106774.2</t>
  </si>
  <si>
    <t>106774.3</t>
  </si>
  <si>
    <t>106777.1</t>
  </si>
  <si>
    <t>106774.4</t>
  </si>
  <si>
    <t>106774.5</t>
  </si>
  <si>
    <t>106774.6</t>
  </si>
  <si>
    <t>106779.5</t>
  </si>
  <si>
    <t>106773.1</t>
  </si>
  <si>
    <t>106773.2</t>
  </si>
  <si>
    <t>106774.7</t>
  </si>
  <si>
    <t>106774.8</t>
  </si>
  <si>
    <t>106774.9</t>
  </si>
  <si>
    <t>106777.2</t>
  </si>
  <si>
    <t>106777.3</t>
  </si>
  <si>
    <t>106777.4</t>
  </si>
  <si>
    <t>106777.5</t>
  </si>
  <si>
    <t>106779.2</t>
  </si>
  <si>
    <t>106779.3</t>
  </si>
  <si>
    <t>106779.4</t>
  </si>
  <si>
    <t>MMAU1276132</t>
  </si>
  <si>
    <t>JBS275638</t>
  </si>
  <si>
    <t>MRFU0010529</t>
  </si>
  <si>
    <t>JBS275992</t>
  </si>
  <si>
    <t>MNBU3365808</t>
  </si>
  <si>
    <t>JBS276111</t>
  </si>
  <si>
    <t>CONSIDERAR QUE VAMOS A ANTICIPAR PARA LA SEMANA DEL CIERRE - ESTAMOS AJUSTANDO VOLUMENES</t>
  </si>
  <si>
    <t>7812</t>
  </si>
  <si>
    <t>106968.2</t>
  </si>
  <si>
    <t>106968.3</t>
  </si>
  <si>
    <t>7811</t>
  </si>
  <si>
    <t>106969.2</t>
  </si>
  <si>
    <t>106969.3</t>
  </si>
  <si>
    <t>ATRASO DE PRODUCCÓN</t>
  </si>
  <si>
    <t xml:space="preserve">ATRASO DE LIBERACIÓN DE LA FICHA A LA PLANTA </t>
  </si>
  <si>
    <t>P&amp;D</t>
  </si>
  <si>
    <t>ATRASO EN LA VENTA Y LA DEFINICIÓN DE LA EMBALAJE - DEBEMOS ATENDER SEMANA 34 AGOSTO</t>
  </si>
  <si>
    <t>1265446</t>
  </si>
  <si>
    <t>1264465</t>
  </si>
  <si>
    <t>1265578</t>
  </si>
  <si>
    <t>1265896</t>
  </si>
  <si>
    <t>RXW8A71</t>
  </si>
  <si>
    <t>RYA4H93</t>
  </si>
  <si>
    <t>VINA DEL MAR VIA LOS ANDES</t>
  </si>
  <si>
    <t>107178.1</t>
  </si>
  <si>
    <t>ANTOFAGASTA VIA PASO JAMA</t>
  </si>
  <si>
    <t>107181.1</t>
  </si>
  <si>
    <t>107182.3</t>
  </si>
  <si>
    <t>107180.2</t>
  </si>
  <si>
    <t>RAI4306</t>
  </si>
  <si>
    <t>RAC7779</t>
  </si>
  <si>
    <t>107191.1</t>
  </si>
  <si>
    <t>7827</t>
  </si>
  <si>
    <t>107309.1</t>
  </si>
  <si>
    <t>7831</t>
  </si>
  <si>
    <t>107309.2</t>
  </si>
  <si>
    <t>107309.3</t>
  </si>
  <si>
    <t>107309.4</t>
  </si>
  <si>
    <t>107309.5</t>
  </si>
  <si>
    <t>QTM6626</t>
  </si>
  <si>
    <t>RLA8I75</t>
  </si>
  <si>
    <t>RAE7430</t>
  </si>
  <si>
    <t>RAE9271</t>
  </si>
  <si>
    <t>RYL0G67</t>
  </si>
  <si>
    <t>QJO0A69</t>
  </si>
  <si>
    <t>RXR1H21</t>
  </si>
  <si>
    <t>QJQ1I95</t>
  </si>
  <si>
    <t>MKW8297</t>
  </si>
  <si>
    <t>MIL1341</t>
  </si>
  <si>
    <t>RYT4G39</t>
  </si>
  <si>
    <t>TPJ2B13</t>
  </si>
  <si>
    <t>7792</t>
  </si>
  <si>
    <t>7789</t>
  </si>
  <si>
    <t>7808</t>
  </si>
  <si>
    <t>106900.1</t>
  </si>
  <si>
    <t>7809</t>
  </si>
  <si>
    <t>106900.2</t>
  </si>
  <si>
    <t>106900.3</t>
  </si>
  <si>
    <t>106900.4</t>
  </si>
  <si>
    <t>106900.5</t>
  </si>
  <si>
    <t>107194.1</t>
  </si>
  <si>
    <t>7829</t>
  </si>
  <si>
    <t>107194.2</t>
  </si>
  <si>
    <t>7787</t>
  </si>
  <si>
    <t>1265444</t>
  </si>
  <si>
    <t>1265053</t>
  </si>
  <si>
    <t>1265054</t>
  </si>
  <si>
    <t>1264495</t>
  </si>
  <si>
    <t>1264807</t>
  </si>
  <si>
    <t>1266019</t>
  </si>
  <si>
    <t>7804</t>
  </si>
  <si>
    <t>107308.1</t>
  </si>
  <si>
    <t>7830</t>
  </si>
  <si>
    <t>107308.3</t>
  </si>
  <si>
    <t xml:space="preserve"> CARNE CONGELADA DE CERDO CON HUESO - COSTILLAR</t>
  </si>
  <si>
    <t>7813</t>
  </si>
  <si>
    <t>7788</t>
  </si>
  <si>
    <t>7795</t>
  </si>
  <si>
    <t>107184.1</t>
  </si>
  <si>
    <t>7820</t>
  </si>
  <si>
    <t>107177.2</t>
  </si>
  <si>
    <t>1265445</t>
  </si>
  <si>
    <t>1263595</t>
  </si>
  <si>
    <t>1265303</t>
  </si>
  <si>
    <t>1264748</t>
  </si>
  <si>
    <t>1265377</t>
  </si>
  <si>
    <t>1265422</t>
  </si>
  <si>
    <t>1265274</t>
  </si>
  <si>
    <t>1265971</t>
  </si>
  <si>
    <t>1266039</t>
  </si>
  <si>
    <t>1266580</t>
  </si>
  <si>
    <t>1266254</t>
  </si>
  <si>
    <t>1267384</t>
  </si>
  <si>
    <t>1267255</t>
  </si>
  <si>
    <t>7819</t>
  </si>
  <si>
    <t>107183.3</t>
  </si>
  <si>
    <t>LLCB INTERNATIONAL S.A.S</t>
  </si>
  <si>
    <t>107192.2</t>
  </si>
  <si>
    <t>107192.3</t>
  </si>
  <si>
    <t>7821</t>
  </si>
  <si>
    <t>7822</t>
  </si>
  <si>
    <t>107187.1</t>
  </si>
  <si>
    <t>7823</t>
  </si>
  <si>
    <t>107190.1</t>
  </si>
  <si>
    <t>107190.2</t>
  </si>
  <si>
    <t>107190.3</t>
  </si>
  <si>
    <t>107185.2</t>
  </si>
  <si>
    <t>107185.3</t>
  </si>
  <si>
    <t>107186.2</t>
  </si>
  <si>
    <t>107186.3</t>
  </si>
  <si>
    <t>107186.4</t>
  </si>
  <si>
    <t>107186.5</t>
  </si>
  <si>
    <t>107186.6</t>
  </si>
  <si>
    <t>107187.2</t>
  </si>
  <si>
    <t>107187.3</t>
  </si>
  <si>
    <t>107188.1</t>
  </si>
  <si>
    <t>107188.2</t>
  </si>
  <si>
    <t>107189.1</t>
  </si>
  <si>
    <t>107189.2</t>
  </si>
  <si>
    <t>107189.3</t>
  </si>
  <si>
    <t>107189.4</t>
  </si>
  <si>
    <t>HLCUIT1250601760</t>
  </si>
  <si>
    <t>MNBU4445106</t>
  </si>
  <si>
    <t>JBS276288</t>
  </si>
  <si>
    <t>MNBU3415880</t>
  </si>
  <si>
    <t>MNBU3802024</t>
  </si>
  <si>
    <t>SUDU8032894</t>
  </si>
  <si>
    <t>MNBU3499387</t>
  </si>
  <si>
    <t>JBS277190</t>
  </si>
  <si>
    <t>MNBU3768948</t>
  </si>
  <si>
    <t>MNBU0347924</t>
  </si>
  <si>
    <t xml:space="preserve">ATRASO POR DEMORA EN LAS ANALISIS DE METAL PESADO </t>
  </si>
  <si>
    <t>107627.1</t>
  </si>
  <si>
    <t>7840</t>
  </si>
  <si>
    <t>107627.2</t>
  </si>
  <si>
    <t>107630.1</t>
  </si>
  <si>
    <t>7841</t>
  </si>
  <si>
    <t>107630.2</t>
  </si>
  <si>
    <t>PLATAFORMA TRANSPORTES E ARMAZ</t>
  </si>
  <si>
    <t>31-OVERSOLD (MISSING AVAILABILITY)</t>
  </si>
  <si>
    <t>107624.1</t>
  </si>
  <si>
    <t>7837</t>
  </si>
  <si>
    <t>107624.2</t>
  </si>
  <si>
    <t>COMERCIAL CATERBEEF COMPAÑÍA LIMITADA</t>
  </si>
  <si>
    <t>107174.1</t>
  </si>
  <si>
    <t>7810</t>
  </si>
  <si>
    <t>107174.2</t>
  </si>
  <si>
    <t>BENINI E CIA LTDA</t>
  </si>
  <si>
    <t>RBU6B91</t>
  </si>
  <si>
    <t>RYE2H98</t>
  </si>
  <si>
    <t>RAC1E40</t>
  </si>
  <si>
    <t>QIJ6I47</t>
  </si>
  <si>
    <t>RAD4B93</t>
  </si>
  <si>
    <t>QHM4364</t>
  </si>
  <si>
    <t>MKZ7I10</t>
  </si>
  <si>
    <t>MLE8F15</t>
  </si>
  <si>
    <t>RXV7H47</t>
  </si>
  <si>
    <t>RLI5F61</t>
  </si>
  <si>
    <t>MKI6504</t>
  </si>
  <si>
    <t>QHO2061</t>
  </si>
  <si>
    <t>RLA3G26</t>
  </si>
  <si>
    <t>RXK3D76</t>
  </si>
  <si>
    <t>RXS7A67</t>
  </si>
  <si>
    <t>RBT1F05</t>
  </si>
  <si>
    <t>RLP9I24</t>
  </si>
  <si>
    <t>TAS9A95</t>
  </si>
  <si>
    <t>TAT8A20</t>
  </si>
  <si>
    <t>7494 4800005337 5337</t>
  </si>
  <si>
    <t>SBL-87</t>
  </si>
  <si>
    <t>CARNE CONGELADA DE CERDO SIN HUESO - PALETA</t>
  </si>
  <si>
    <t>103005.4</t>
  </si>
  <si>
    <t>1255697</t>
  </si>
  <si>
    <t>103004.7</t>
  </si>
  <si>
    <t>1255274</t>
  </si>
  <si>
    <t>103004.8</t>
  </si>
  <si>
    <t>1255208</t>
  </si>
  <si>
    <t>1268907</t>
  </si>
  <si>
    <t>107637.1</t>
  </si>
  <si>
    <t>7842</t>
  </si>
  <si>
    <t>107637.2</t>
  </si>
  <si>
    <t>107386.1</t>
  </si>
  <si>
    <t>107667.1</t>
  </si>
  <si>
    <t>7834</t>
  </si>
  <si>
    <t>107667.2</t>
  </si>
  <si>
    <t>107667.3</t>
  </si>
  <si>
    <t>DISTRIBUIDORA Y COMERCIALIZADORA LYL SPA</t>
  </si>
  <si>
    <t>107172.1</t>
  </si>
  <si>
    <t>7805</t>
  </si>
  <si>
    <t>107172.2</t>
  </si>
  <si>
    <t>107388.1</t>
  </si>
  <si>
    <t>7835</t>
  </si>
  <si>
    <t>107388.2</t>
  </si>
  <si>
    <t>1268908</t>
  </si>
  <si>
    <t>1267298</t>
  </si>
  <si>
    <t>1269043</t>
  </si>
  <si>
    <t>107714.1</t>
  </si>
  <si>
    <t>7826</t>
  </si>
  <si>
    <t>7825</t>
  </si>
  <si>
    <t>7824</t>
  </si>
  <si>
    <t>POSTERGADO PARA PRIORIZAR BENDITA - TRUVIMOS ATRASO DE PRODUCCIÓN</t>
  </si>
  <si>
    <t>FALTA DE PRODUCTO PARA ATENDER ANTES ESTAMOS TENTANDO MEJORAR EM DIAS</t>
  </si>
  <si>
    <t>MNBU3241160</t>
  </si>
  <si>
    <t>JBS271592</t>
  </si>
  <si>
    <t>MNBU3787681</t>
  </si>
  <si>
    <t>JBS271591</t>
  </si>
  <si>
    <t>MNBU3994740</t>
  </si>
  <si>
    <t>JBS271639</t>
  </si>
  <si>
    <t>HLCUIT1250618013</t>
  </si>
  <si>
    <t>HLCUIT1250618002</t>
  </si>
  <si>
    <t>HLCUIT1250605890</t>
  </si>
  <si>
    <t>HLCUIT1250619513</t>
  </si>
  <si>
    <t>HLCUIT1250619524</t>
  </si>
  <si>
    <t>HLCUIT1250619484</t>
  </si>
  <si>
    <t>JBS277400</t>
  </si>
  <si>
    <t>MNBU3420320</t>
  </si>
  <si>
    <t>JBS277476</t>
  </si>
  <si>
    <t>JBS277398</t>
  </si>
  <si>
    <t>JBS277396</t>
  </si>
  <si>
    <t>MCAU6039262</t>
  </si>
  <si>
    <t>JBS277474</t>
  </si>
  <si>
    <t>MNBU3072158</t>
  </si>
  <si>
    <t>JBS277461</t>
  </si>
  <si>
    <t>MNBU3704769</t>
  </si>
  <si>
    <t>JBS277399</t>
  </si>
  <si>
    <t>JBS277395</t>
  </si>
  <si>
    <t>MNBU3534127</t>
  </si>
  <si>
    <t>JBS277475</t>
  </si>
  <si>
    <t>MNBU0264603</t>
  </si>
  <si>
    <t>MNBU9064381</t>
  </si>
  <si>
    <t>SUDU6133653</t>
  </si>
  <si>
    <t>LORI</t>
  </si>
  <si>
    <t>CARGADO EN CONTENEDOR DEL EMBARCADOR INCORRECTO</t>
  </si>
  <si>
    <t>DEVEMOS ATENDER EN SEMANA 37</t>
  </si>
  <si>
    <t>COOPERATIVA DE TRAN CARG DE SC</t>
  </si>
  <si>
    <t>IQUIQUE VIA PASO JAMA</t>
  </si>
  <si>
    <t>107775.1</t>
  </si>
  <si>
    <t>7846/ 4400003031</t>
  </si>
  <si>
    <t>107775.2</t>
  </si>
  <si>
    <t>107752.1</t>
  </si>
  <si>
    <t>7847</t>
  </si>
  <si>
    <t>107752.2</t>
  </si>
  <si>
    <t>107752.3</t>
  </si>
  <si>
    <t>CARNE CONGELADA DE CERDO CON HUESO - COSTILLAR TIPO BABY BACK RIBS</t>
  </si>
  <si>
    <t>107720.1</t>
  </si>
  <si>
    <t>7845</t>
  </si>
  <si>
    <t>107720.2</t>
  </si>
  <si>
    <t>107720.3</t>
  </si>
  <si>
    <t>107720.4</t>
  </si>
  <si>
    <t>107830.1</t>
  </si>
  <si>
    <t>7848</t>
  </si>
  <si>
    <t>107830.2</t>
  </si>
  <si>
    <t>1269882</t>
  </si>
  <si>
    <t>1269591</t>
  </si>
  <si>
    <t>1270338</t>
  </si>
  <si>
    <t>1269947</t>
  </si>
  <si>
    <t>1271521</t>
  </si>
  <si>
    <t>1271342</t>
  </si>
  <si>
    <t>1271569</t>
  </si>
  <si>
    <t>1269465</t>
  </si>
  <si>
    <t>1270034</t>
  </si>
  <si>
    <t>1271531</t>
  </si>
  <si>
    <t>7798</t>
  </si>
  <si>
    <t>7828</t>
  </si>
  <si>
    <t>7844</t>
  </si>
  <si>
    <t>7781</t>
  </si>
  <si>
    <t>7782</t>
  </si>
  <si>
    <t>107943.1</t>
  </si>
  <si>
    <t>107943.2</t>
  </si>
  <si>
    <t>7412</t>
  </si>
  <si>
    <t>7650</t>
  </si>
  <si>
    <t>7651</t>
  </si>
  <si>
    <t>7652</t>
  </si>
  <si>
    <t>7653</t>
  </si>
  <si>
    <t>7654</t>
  </si>
  <si>
    <t>7655</t>
  </si>
  <si>
    <t>7656</t>
  </si>
  <si>
    <t>7352</t>
  </si>
  <si>
    <t>7699</t>
  </si>
  <si>
    <t>7778</t>
  </si>
  <si>
    <t>7777</t>
  </si>
  <si>
    <t>107625.1</t>
  </si>
  <si>
    <t>107625.2</t>
  </si>
  <si>
    <t>107626.1</t>
  </si>
  <si>
    <t>107626.2</t>
  </si>
  <si>
    <t>7646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</si>
  <si>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</si>
  <si>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</si>
  <si>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</si>
  <si>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</si>
  <si>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</si>
  <si>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</si>
  <si>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</si>
  <si>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</si>
  <si>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</si>
  <si>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</si>
  <si>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</si>
  <si>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 xml:space="preserve">FALTA DE PRODUTO </t>
  </si>
  <si>
    <t xml:space="preserve">AGUARDA TRANSFERENCIA </t>
  </si>
  <si>
    <t xml:space="preserve">BUSCANDO MEJORAR FECHA </t>
  </si>
  <si>
    <t>SIN PLAN PARA ATENDER - ESTAMOS PRIORIZANDO JBS CHILE</t>
  </si>
  <si>
    <t>14-MISSING INSTRUCTIONS / 
31-OVERSOLD (MISSING AVAILABILITY)</t>
  </si>
  <si>
    <t>JBS278635</t>
  </si>
  <si>
    <t>MNBU3452456</t>
  </si>
  <si>
    <t>JBS278784</t>
  </si>
  <si>
    <t>JBS278629</t>
  </si>
  <si>
    <t>MNBU4047376</t>
  </si>
  <si>
    <t>JBS278783</t>
  </si>
  <si>
    <t>JBS278624</t>
  </si>
  <si>
    <t>JBS278623</t>
  </si>
  <si>
    <t>MNBU3006270</t>
  </si>
  <si>
    <t xml:space="preserve">BUSCANDO ANTICIPAR BOOKING </t>
  </si>
  <si>
    <t>FJO1J46</t>
  </si>
  <si>
    <t>QJQ3B62</t>
  </si>
  <si>
    <t>SXK8A60</t>
  </si>
  <si>
    <t>SXM9J42</t>
  </si>
  <si>
    <t>RKX6G73</t>
  </si>
  <si>
    <t>RLE9F81</t>
  </si>
  <si>
    <t>7814/ BF349-25</t>
  </si>
  <si>
    <t>1275521</t>
  </si>
  <si>
    <t>TPI2H24</t>
  </si>
  <si>
    <t>TPN2E84</t>
  </si>
  <si>
    <t>7817/ BF351-25</t>
  </si>
  <si>
    <t>1275646</t>
  </si>
  <si>
    <t>RHR6J19</t>
  </si>
  <si>
    <t>RLG5C10</t>
  </si>
  <si>
    <t>7816/ BF357-25</t>
  </si>
  <si>
    <t>1275510</t>
  </si>
  <si>
    <t>7851/ BF365-25</t>
  </si>
  <si>
    <t>RKX6C93</t>
  </si>
  <si>
    <t>RLI5I71</t>
  </si>
  <si>
    <t>BZR6090</t>
  </si>
  <si>
    <t>ASC3H95</t>
  </si>
  <si>
    <t>1275844</t>
  </si>
  <si>
    <t>RHB1J95</t>
  </si>
  <si>
    <t>RHB1J96</t>
  </si>
  <si>
    <t>1275805</t>
  </si>
  <si>
    <t>QJI6875</t>
  </si>
  <si>
    <t>RLI5G41</t>
  </si>
  <si>
    <t>1275591</t>
  </si>
  <si>
    <t>MMC4D76</t>
  </si>
  <si>
    <t>MLZ8336</t>
  </si>
  <si>
    <t>FWJ7I48</t>
  </si>
  <si>
    <t>RYH1D75</t>
  </si>
  <si>
    <t>QJJ8068</t>
  </si>
  <si>
    <t>MIY7H41</t>
  </si>
  <si>
    <t>MHP0H42</t>
  </si>
  <si>
    <t>MJQ2764</t>
  </si>
  <si>
    <t>MFY8607</t>
  </si>
  <si>
    <t>1275731</t>
  </si>
  <si>
    <t>1275657</t>
  </si>
  <si>
    <t>RYN2D57</t>
  </si>
  <si>
    <t>SXI3A72</t>
  </si>
  <si>
    <t>1275814</t>
  </si>
  <si>
    <t>1275536</t>
  </si>
  <si>
    <t>1275479</t>
  </si>
  <si>
    <t>RLI5J51</t>
  </si>
  <si>
    <t>1275627</t>
  </si>
  <si>
    <t>1272725</t>
  </si>
  <si>
    <t>1271578</t>
  </si>
  <si>
    <t>1271855</t>
  </si>
  <si>
    <t>1271579</t>
  </si>
  <si>
    <t>1273258</t>
  </si>
  <si>
    <t>1273253</t>
  </si>
  <si>
    <t>1275529</t>
  </si>
  <si>
    <t>108000.1</t>
  </si>
  <si>
    <t>7853</t>
  </si>
  <si>
    <t>1276117</t>
  </si>
  <si>
    <t>108081.1</t>
  </si>
  <si>
    <t>7699 - REEMP</t>
  </si>
  <si>
    <t>MJV7591</t>
  </si>
  <si>
    <t>1275562</t>
  </si>
  <si>
    <t>RHP6J93</t>
  </si>
  <si>
    <t>SXM2D12</t>
  </si>
  <si>
    <t>1275971</t>
  </si>
  <si>
    <t>7838</t>
  </si>
  <si>
    <t>7839</t>
  </si>
  <si>
    <t>FACTURARÓN CON LA PLACA EQUIVOCADA, TUVIERON QUE CREAR NUEVA CARGA Y FACTURA NUEVAMENTE 05/09</t>
  </si>
  <si>
    <t>FACTURARÓN CON LA PLACA EQUIVOCADA, TUVIERON QUE CREAR NUEVA CARGA Y FACTURA NUEVAMENTE 05/08</t>
  </si>
  <si>
    <t xml:space="preserve">ATRASO DE LIBERACIÓNDEL PRODUTO </t>
  </si>
  <si>
    <t>HLCUIT1250706667</t>
  </si>
  <si>
    <t>HLCUIT1250706656</t>
  </si>
  <si>
    <t>MNBU4411003</t>
  </si>
  <si>
    <t>JBS279929</t>
  </si>
  <si>
    <t>JBS279926</t>
  </si>
  <si>
    <t>HLBU6161434</t>
  </si>
  <si>
    <t>HLBU9176850</t>
  </si>
  <si>
    <t>BLOQUEO IA</t>
  </si>
  <si>
    <t>CIERRE DEL PROXIMO MÊS</t>
  </si>
  <si>
    <t>108445.3</t>
  </si>
  <si>
    <t>7861</t>
  </si>
  <si>
    <t>108445.1</t>
  </si>
  <si>
    <t>108445.2</t>
  </si>
  <si>
    <t>108445.4</t>
  </si>
  <si>
    <t>108544.1</t>
  </si>
  <si>
    <t>7862</t>
  </si>
  <si>
    <t>SXC3J89</t>
  </si>
  <si>
    <t>RXM6A71</t>
  </si>
  <si>
    <t>SXB5H07</t>
  </si>
  <si>
    <t>1276127</t>
  </si>
  <si>
    <t>1277307</t>
  </si>
  <si>
    <t>1276926</t>
  </si>
  <si>
    <t>1277533</t>
  </si>
  <si>
    <t>FUC6A91</t>
  </si>
  <si>
    <t>MLC5301</t>
  </si>
  <si>
    <t>RYT9H52</t>
  </si>
  <si>
    <t>QJZ1B42</t>
  </si>
  <si>
    <t>DAO3A39</t>
  </si>
  <si>
    <t>MKA5G83</t>
  </si>
  <si>
    <t>RYG1G59</t>
  </si>
  <si>
    <t>RXW8B64</t>
  </si>
  <si>
    <t>RAF1I22</t>
  </si>
  <si>
    <t>RXS3J40</t>
  </si>
  <si>
    <t>RXV6G50</t>
  </si>
  <si>
    <t>ACU3I63</t>
  </si>
  <si>
    <t>MMM8H09</t>
  </si>
  <si>
    <t>RYV3A35</t>
  </si>
  <si>
    <t>SXC1F15</t>
  </si>
  <si>
    <t>QJJ3658</t>
  </si>
  <si>
    <t>QIU7504</t>
  </si>
  <si>
    <t>1276069</t>
  </si>
  <si>
    <t>1276563</t>
  </si>
  <si>
    <t>1276443</t>
  </si>
  <si>
    <t>1276577</t>
  </si>
  <si>
    <t>1276412</t>
  </si>
  <si>
    <t>1276500</t>
  </si>
  <si>
    <t>1276732</t>
  </si>
  <si>
    <t>1276632</t>
  </si>
  <si>
    <t>1276831</t>
  </si>
  <si>
    <t>RVX3E97</t>
  </si>
  <si>
    <t>RYP3H41</t>
  </si>
  <si>
    <t>1276733</t>
  </si>
  <si>
    <t>1276987</t>
  </si>
  <si>
    <t>RYR7D26</t>
  </si>
  <si>
    <t>RAA7B37</t>
  </si>
  <si>
    <t>1277074</t>
  </si>
  <si>
    <t>SXB0B42</t>
  </si>
  <si>
    <t>SXW1D18</t>
  </si>
  <si>
    <t>1277170</t>
  </si>
  <si>
    <t>1276891</t>
  </si>
  <si>
    <t>1277219</t>
  </si>
  <si>
    <t>1277479</t>
  </si>
  <si>
    <t>1277534</t>
  </si>
  <si>
    <t>RDS5G26</t>
  </si>
  <si>
    <t>1277626</t>
  </si>
  <si>
    <t>TDW6J75</t>
  </si>
  <si>
    <t>SXR6C03</t>
  </si>
  <si>
    <t>108334.1</t>
  </si>
  <si>
    <t>7856</t>
  </si>
  <si>
    <t>108334.2</t>
  </si>
  <si>
    <t>108334.4</t>
  </si>
  <si>
    <t>108334.3</t>
  </si>
  <si>
    <t>108334.10</t>
  </si>
  <si>
    <t>108334.11</t>
  </si>
  <si>
    <t>108334.12</t>
  </si>
  <si>
    <t>108334.13</t>
  </si>
  <si>
    <t>108334.14</t>
  </si>
  <si>
    <t>108334.15</t>
  </si>
  <si>
    <t>108334.16</t>
  </si>
  <si>
    <t>108334.17</t>
  </si>
  <si>
    <t>108334.18</t>
  </si>
  <si>
    <t>108334.19</t>
  </si>
  <si>
    <t>108334.20</t>
  </si>
  <si>
    <t>108334.5</t>
  </si>
  <si>
    <t>108334.6</t>
  </si>
  <si>
    <t>108334.7</t>
  </si>
  <si>
    <t>108334.8</t>
  </si>
  <si>
    <t>108334.9</t>
  </si>
  <si>
    <t>108336.1</t>
  </si>
  <si>
    <t>108336.10</t>
  </si>
  <si>
    <t>108336.11</t>
  </si>
  <si>
    <t>108336.12</t>
  </si>
  <si>
    <t>108336.13</t>
  </si>
  <si>
    <t>108336.14</t>
  </si>
  <si>
    <t>108336.15</t>
  </si>
  <si>
    <t>108336.16</t>
  </si>
  <si>
    <t>108336.17</t>
  </si>
  <si>
    <t>108336.18</t>
  </si>
  <si>
    <t>108336.19</t>
  </si>
  <si>
    <t>108336.2</t>
  </si>
  <si>
    <t>108336.20</t>
  </si>
  <si>
    <t>108336.3</t>
  </si>
  <si>
    <t>108336.4</t>
  </si>
  <si>
    <t>108336.5</t>
  </si>
  <si>
    <t>108336.6</t>
  </si>
  <si>
    <t>108336.7</t>
  </si>
  <si>
    <t>108336.8</t>
  </si>
  <si>
    <t>108336.9</t>
  </si>
  <si>
    <t>108337.1</t>
  </si>
  <si>
    <t>108337.10</t>
  </si>
  <si>
    <t>108337.11</t>
  </si>
  <si>
    <t>108337.12</t>
  </si>
  <si>
    <t>108337.13</t>
  </si>
  <si>
    <t>108337.14</t>
  </si>
  <si>
    <t>108337.15</t>
  </si>
  <si>
    <t>108337.2</t>
  </si>
  <si>
    <t>108337.3</t>
  </si>
  <si>
    <t>108337.4</t>
  </si>
  <si>
    <t>108337.5</t>
  </si>
  <si>
    <t>108337.6</t>
  </si>
  <si>
    <t>108337.7</t>
  </si>
  <si>
    <t>108337.8</t>
  </si>
  <si>
    <t>108337.9</t>
  </si>
  <si>
    <t>1276095</t>
  </si>
  <si>
    <t>1276754</t>
  </si>
  <si>
    <t>TPN5I13</t>
  </si>
  <si>
    <t>TPN4H03</t>
  </si>
  <si>
    <t>1277296</t>
  </si>
  <si>
    <t>RLF4C60</t>
  </si>
  <si>
    <t>RLP2F69</t>
  </si>
  <si>
    <t>1277641</t>
  </si>
  <si>
    <t>1277114</t>
  </si>
  <si>
    <t>1276809</t>
  </si>
  <si>
    <t>108555.1</t>
  </si>
  <si>
    <t>7865</t>
  </si>
  <si>
    <t>108555.2</t>
  </si>
  <si>
    <t>108555.3</t>
  </si>
  <si>
    <t>108555.4</t>
  </si>
  <si>
    <t>108555.5</t>
  </si>
  <si>
    <t>108555.6</t>
  </si>
  <si>
    <t>108555.7</t>
  </si>
  <si>
    <t>108555.8</t>
  </si>
  <si>
    <t>1276303</t>
  </si>
  <si>
    <t>RKZ2F53</t>
  </si>
  <si>
    <t>RLI2A60</t>
  </si>
  <si>
    <t>1276413</t>
  </si>
  <si>
    <t>1277162</t>
  </si>
  <si>
    <t>108332.1</t>
  </si>
  <si>
    <t>108332.2</t>
  </si>
  <si>
    <t>108332.3</t>
  </si>
  <si>
    <t>1277521</t>
  </si>
  <si>
    <t>SDX2H78</t>
  </si>
  <si>
    <t>RLP8B95</t>
  </si>
  <si>
    <t>1276791</t>
  </si>
  <si>
    <t>SDT6B42</t>
  </si>
  <si>
    <t>RXT7I45</t>
  </si>
  <si>
    <t>1277475</t>
  </si>
  <si>
    <t>RHL2G01</t>
  </si>
  <si>
    <t>SXC6F80</t>
  </si>
  <si>
    <t>1277636</t>
  </si>
  <si>
    <t>RLL8I47</t>
  </si>
  <si>
    <t>RXO5E49</t>
  </si>
  <si>
    <t>RYU6H51</t>
  </si>
  <si>
    <t>RYY6J50</t>
  </si>
  <si>
    <t>108545.1</t>
  </si>
  <si>
    <t>108545.2</t>
  </si>
  <si>
    <t>108545.3</t>
  </si>
  <si>
    <t>1274852</t>
  </si>
  <si>
    <t>1274112</t>
  </si>
  <si>
    <t>MME8774</t>
  </si>
  <si>
    <t>GCR0565</t>
  </si>
  <si>
    <t>1276372</t>
  </si>
  <si>
    <t>1277032</t>
  </si>
  <si>
    <t>1276163</t>
  </si>
  <si>
    <t>1276742</t>
  </si>
  <si>
    <t>1276882</t>
  </si>
  <si>
    <t>1277327</t>
  </si>
  <si>
    <t>1277472</t>
  </si>
  <si>
    <t>1277715</t>
  </si>
  <si>
    <t>TAK S.A</t>
  </si>
  <si>
    <t>108331.1</t>
  </si>
  <si>
    <t>7854</t>
  </si>
  <si>
    <t>1277105</t>
  </si>
  <si>
    <t>RUM4H99</t>
  </si>
  <si>
    <t>RYE5B09</t>
  </si>
  <si>
    <t>108331.2</t>
  </si>
  <si>
    <t>7645</t>
  </si>
  <si>
    <t>7647</t>
  </si>
  <si>
    <t>7648</t>
  </si>
  <si>
    <t>7649</t>
  </si>
  <si>
    <t>24-GOVERNMENT ISSUES / 
31-OVERSOLD (MISSING AVAILABILITY) / 
34-MISSING PRE PAYMENT</t>
  </si>
  <si>
    <t>24-GOVERNMENT ISSUES / 
34-MISSING PRE PAYMENT</t>
  </si>
  <si>
    <t>14-MISSING INSTRUCTIONS / 
24-GOVERNMENT ISSUES / 
34-MISSING PRE PAYMENT</t>
  </si>
  <si>
    <t>24-GOVERNMENT ISSUES / 
50-FATURAMENTO BLOQUEADO</t>
  </si>
  <si>
    <t>14-MISSING INSTRUCTIONS / 
24-GOVERNMENT ISSUES</t>
  </si>
  <si>
    <t>24-GOVERNMENT ISSUES / 
31-OVERSOLD (MISSING AVAILABILITY)</t>
  </si>
  <si>
    <t>CLIENTE BLOQUEADO POR EL FINANCIERO</t>
  </si>
  <si>
    <t>AGUARDAMOS PAGO PARA ESTA SEMANA</t>
  </si>
  <si>
    <t>AGARDA CSN PARA LIBERAR EL VOLUMEN PARA PROGRAMACIÓN</t>
  </si>
  <si>
    <t>ATRASO DE LIBERACIÓN POR PARTE DEL SIF</t>
  </si>
  <si>
    <t>TRASO DE CAMIÓN</t>
  </si>
  <si>
    <t>MMAU1115400</t>
  </si>
  <si>
    <t>JBS281145</t>
  </si>
  <si>
    <t>MNBU3748026</t>
  </si>
  <si>
    <t>JBS281144</t>
  </si>
  <si>
    <t>MCAU6002936</t>
  </si>
  <si>
    <t>JBS281377</t>
  </si>
  <si>
    <t>UACU4792156</t>
  </si>
  <si>
    <t>SUDU6259976</t>
  </si>
  <si>
    <t>JBS281056</t>
  </si>
  <si>
    <t>MNBU9139074</t>
  </si>
  <si>
    <t>JBS281378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</si>
</sst>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d\/m\/yyyy"/>
    <numFmt numFmtId="165" formatCode="_-* #,##0_-;\-* #,##0_-;_-* &quot;-&quot;??_-;_-@_-"/>
    <numFmt numFmtId="166" formatCode="0.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color rgb="FFFF0000"/>
      <name val="Calibri"/>
      <family val="2"/>
    </font>
    <font>
      <b/>
      <sz val="8"/>
      <color theme="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9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u/>
      <sz val="8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16"/>
      <color theme="0"/>
      <name val="JBS Display"/>
      <family val="2"/>
    </font>
    <font>
      <sz val="10"/>
      <color theme="1"/>
      <name val="JBS Display"/>
      <family val="2"/>
    </font>
    <font>
      <b/>
      <sz val="8"/>
      <color indexed="9"/>
      <name val="JBS Display"/>
      <family val="2"/>
    </font>
    <font>
      <b/>
      <sz val="8"/>
      <color theme="0"/>
      <name val="JBS Display"/>
      <family val="2"/>
    </font>
    <font>
      <sz val="8"/>
      <name val="JBS Display"/>
      <family val="2"/>
    </font>
    <font>
      <sz val="8"/>
      <color theme="1"/>
      <name val="JBS Display"/>
      <family val="2"/>
    </font>
    <font>
      <sz val="11"/>
      <color theme="1"/>
      <name val="JBS Display"/>
      <family val="2"/>
    </font>
    <font>
      <sz val="7"/>
      <color rgb="FF000000"/>
      <name val="JBS Display"/>
      <family val="2"/>
    </font>
    <font>
      <sz val="7"/>
      <name val="JBS Display"/>
      <family val="2"/>
    </font>
    <font>
      <sz val="7"/>
      <color theme="1"/>
      <name val="JBS Display"/>
      <family val="2"/>
    </font>
    <font>
      <b/>
      <sz val="10"/>
      <color theme="0"/>
      <name val="JBS Display"/>
      <family val="2"/>
    </font>
    <font>
      <b/>
      <sz val="7"/>
      <color theme="1" tint="4.9989318521683403E-2"/>
      <name val="JBS Display"/>
      <family val="2"/>
    </font>
    <font>
      <b/>
      <sz val="8"/>
      <name val="JBS Display"/>
      <family val="2"/>
    </font>
    <font>
      <b/>
      <sz val="8"/>
      <color rgb="FFFF0000"/>
      <name val="JBS Display"/>
      <family val="2"/>
    </font>
    <font>
      <sz val="8"/>
      <color theme="0"/>
      <name val="JBS Display"/>
      <family val="2"/>
    </font>
    <font>
      <b/>
      <sz val="16"/>
      <color theme="5" tint="-0.249977111117893"/>
      <name val="JBS Display"/>
      <family val="2"/>
    </font>
    <font>
      <b/>
      <sz val="7"/>
      <color theme="0"/>
      <name val="JBS Display"/>
      <family val="2"/>
    </font>
    <font>
      <sz val="8"/>
      <color theme="1"/>
      <name val="JBS Display"/>
    </font>
    <font>
      <sz val="9"/>
      <color theme="1"/>
      <name val="JBS Display"/>
    </font>
    <font>
      <sz val="7"/>
      <color rgb="FFFF0000"/>
      <name val="JBS Display"/>
      <family val="2"/>
    </font>
    <font>
      <sz val="7"/>
      <color theme="9" tint="-0.499984740745262"/>
      <name val="JBS Display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09156"/>
        <bgColor indexed="13"/>
      </patternFill>
    </fill>
    <fill>
      <patternFill patternType="solid">
        <fgColor theme="5"/>
        <bgColor indexed="13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9"/>
      </patternFill>
    </fill>
    <fill>
      <patternFill patternType="solid">
        <fgColor theme="8" tint="-0.249977111117893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13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8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6" fillId="7" borderId="0" applyNumberFormat="0" applyBorder="0" applyAlignment="0" applyProtection="0"/>
    <xf numFmtId="0" fontId="18" fillId="8" borderId="0" applyNumberFormat="0" applyBorder="0" applyAlignment="0" applyProtection="0"/>
    <xf numFmtId="0" fontId="17" fillId="0" borderId="0"/>
    <xf numFmtId="0" fontId="21" fillId="0" borderId="0"/>
  </cellStyleXfs>
  <cellXfs count="22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4" fillId="0" borderId="0" xfId="0" applyNumberFormat="1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3" xfId="0" applyFont="1" applyFill="1" applyBorder="1" applyAlignment="1">
      <alignment vertical="center"/>
    </xf>
    <xf numFmtId="0" fontId="0" fillId="0" borderId="3" xfId="0" applyFill="1" applyBorder="1"/>
    <xf numFmtId="0" fontId="12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3" fillId="5" borderId="2" xfId="0" applyNumberFormat="1" applyFont="1" applyFill="1" applyBorder="1" applyAlignment="1">
      <alignment horizontal="left" vertical="center"/>
    </xf>
    <xf numFmtId="0" fontId="14" fillId="3" borderId="2" xfId="1" applyNumberFormat="1" applyFont="1" applyFill="1" applyBorder="1" applyAlignment="1">
      <alignment horizontal="center" vertical="center"/>
    </xf>
    <xf numFmtId="4" fontId="14" fillId="3" borderId="2" xfId="1" applyNumberFormat="1" applyFont="1" applyFill="1" applyBorder="1" applyAlignment="1">
      <alignment horizontal="left" vertical="center"/>
    </xf>
    <xf numFmtId="0" fontId="15" fillId="3" borderId="4" xfId="0" applyNumberFormat="1" applyFont="1" applyFill="1" applyBorder="1" applyAlignment="1">
      <alignment horizontal="left" vertical="center"/>
    </xf>
    <xf numFmtId="0" fontId="5" fillId="6" borderId="2" xfId="0" applyNumberFormat="1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4" fontId="9" fillId="6" borderId="2" xfId="0" applyNumberFormat="1" applyFont="1" applyFill="1" applyBorder="1" applyAlignment="1">
      <alignment horizontal="center" vertical="center" wrapText="1"/>
    </xf>
    <xf numFmtId="0" fontId="20" fillId="3" borderId="2" xfId="1" applyNumberFormat="1" applyFont="1" applyFill="1" applyBorder="1" applyAlignment="1">
      <alignment horizontal="left" vertical="center"/>
    </xf>
    <xf numFmtId="2" fontId="20" fillId="3" borderId="2" xfId="1" applyNumberFormat="1" applyFont="1" applyFill="1" applyBorder="1" applyAlignment="1">
      <alignment horizontal="center"/>
    </xf>
    <xf numFmtId="49" fontId="19" fillId="9" borderId="2" xfId="6" applyNumberFormat="1" applyFont="1" applyFill="1" applyBorder="1" applyAlignment="1">
      <alignment horizontal="left" vertical="center"/>
    </xf>
    <xf numFmtId="1" fontId="19" fillId="9" borderId="2" xfId="6" applyNumberFormat="1" applyFont="1" applyFill="1" applyBorder="1" applyAlignment="1">
      <alignment horizontal="center" vertical="center"/>
    </xf>
    <xf numFmtId="0" fontId="19" fillId="9" borderId="2" xfId="6" applyFont="1" applyFill="1" applyBorder="1" applyAlignment="1">
      <alignment horizontal="right" vertical="center"/>
    </xf>
    <xf numFmtId="2" fontId="20" fillId="3" borderId="2" xfId="1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49" fontId="22" fillId="10" borderId="7" xfId="7" applyNumberFormat="1" applyFont="1" applyFill="1" applyBorder="1" applyAlignment="1">
      <alignment horizontal="left" vertical="center"/>
    </xf>
    <xf numFmtId="49" fontId="23" fillId="9" borderId="7" xfId="7" applyNumberFormat="1" applyFont="1" applyFill="1" applyBorder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166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3" borderId="2" xfId="0" applyNumberFormat="1" applyFont="1" applyFill="1" applyBorder="1" applyAlignment="1">
      <alignment vertical="top"/>
    </xf>
    <xf numFmtId="0" fontId="8" fillId="3" borderId="2" xfId="0" applyNumberFormat="1" applyFont="1" applyFill="1" applyBorder="1" applyAlignment="1">
      <alignment vertical="top"/>
    </xf>
    <xf numFmtId="1" fontId="7" fillId="3" borderId="2" xfId="0" applyNumberFormat="1" applyFont="1" applyFill="1" applyBorder="1" applyAlignment="1">
      <alignment vertical="top"/>
    </xf>
    <xf numFmtId="2" fontId="7" fillId="3" borderId="5" xfId="0" applyNumberFormat="1" applyFont="1" applyFill="1" applyBorder="1" applyAlignment="1">
      <alignment vertical="top"/>
    </xf>
    <xf numFmtId="0" fontId="8" fillId="3" borderId="2" xfId="0" applyNumberFormat="1" applyFont="1" applyFill="1" applyBorder="1" applyAlignment="1">
      <alignment horizontal="left" vertical="top"/>
    </xf>
    <xf numFmtId="1" fontId="10" fillId="0" borderId="0" xfId="0" applyNumberFormat="1" applyFont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left"/>
    </xf>
    <xf numFmtId="0" fontId="0" fillId="0" borderId="0" xfId="0" pivotButton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center" vertical="center"/>
    </xf>
    <xf numFmtId="0" fontId="27" fillId="0" borderId="0" xfId="0" applyFont="1" applyAlignment="1">
      <alignment horizontal="left"/>
    </xf>
    <xf numFmtId="1" fontId="27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/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6" fillId="0" borderId="0" xfId="0" applyFont="1" applyAlignment="1"/>
    <xf numFmtId="165" fontId="3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0" fontId="24" fillId="4" borderId="0" xfId="0" applyFont="1" applyFill="1" applyAlignment="1">
      <alignment horizontal="left" vertical="center"/>
    </xf>
    <xf numFmtId="0" fontId="27" fillId="0" borderId="0" xfId="0" pivotButton="1" applyFont="1" applyAlignment="1">
      <alignment horizontal="left"/>
    </xf>
    <xf numFmtId="165" fontId="27" fillId="0" borderId="0" xfId="0" applyNumberFormat="1" applyFont="1" applyAlignment="1">
      <alignment horizontal="left"/>
    </xf>
    <xf numFmtId="165" fontId="28" fillId="0" borderId="0" xfId="0" applyNumberFormat="1" applyFont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3" fillId="0" borderId="0" xfId="0" applyFont="1" applyBorder="1"/>
    <xf numFmtId="0" fontId="3" fillId="4" borderId="0" xfId="0" applyFont="1" applyFill="1" applyAlignment="1">
      <alignment horizontal="center"/>
    </xf>
    <xf numFmtId="166" fontId="27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 vertical="center"/>
    </xf>
    <xf numFmtId="0" fontId="31" fillId="15" borderId="8" xfId="0" applyFont="1" applyFill="1" applyBorder="1" applyAlignment="1">
      <alignment wrapText="1"/>
    </xf>
    <xf numFmtId="0" fontId="31" fillId="15" borderId="8" xfId="0" applyFont="1" applyFill="1" applyBorder="1" applyAlignment="1">
      <alignment horizontal="center" wrapText="1"/>
    </xf>
    <xf numFmtId="0" fontId="31" fillId="0" borderId="0" xfId="0" applyFont="1" applyAlignment="1">
      <alignment wrapText="1"/>
    </xf>
    <xf numFmtId="0" fontId="32" fillId="16" borderId="8" xfId="0" applyNumberFormat="1" applyFont="1" applyFill="1" applyBorder="1" applyAlignment="1">
      <alignment horizontal="left" vertical="center" wrapText="1"/>
    </xf>
    <xf numFmtId="0" fontId="32" fillId="16" borderId="8" xfId="0" applyNumberFormat="1" applyFont="1" applyFill="1" applyBorder="1" applyAlignment="1">
      <alignment horizontal="center" vertical="center" wrapText="1"/>
    </xf>
    <xf numFmtId="0" fontId="36" fillId="0" borderId="0" xfId="0" applyFont="1"/>
    <xf numFmtId="14" fontId="36" fillId="0" borderId="0" xfId="0" applyNumberFormat="1" applyFont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 applyFill="1"/>
    <xf numFmtId="1" fontId="36" fillId="0" borderId="0" xfId="0" applyNumberFormat="1" applyFont="1" applyFill="1" applyAlignment="1">
      <alignment horizontal="center"/>
    </xf>
    <xf numFmtId="1" fontId="36" fillId="0" borderId="0" xfId="0" applyNumberFormat="1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2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 vertical="center"/>
    </xf>
    <xf numFmtId="49" fontId="37" fillId="9" borderId="8" xfId="6" applyNumberFormat="1" applyFont="1" applyFill="1" applyBorder="1" applyAlignment="1">
      <alignment horizontal="left" vertical="center"/>
    </xf>
    <xf numFmtId="164" fontId="37" fillId="9" borderId="8" xfId="6" applyNumberFormat="1" applyFont="1" applyFill="1" applyBorder="1" applyAlignment="1">
      <alignment horizontal="left" vertical="center"/>
    </xf>
    <xf numFmtId="49" fontId="37" fillId="9" borderId="8" xfId="6" applyNumberFormat="1" applyFont="1" applyFill="1" applyBorder="1" applyAlignment="1">
      <alignment horizontal="center" vertical="center"/>
    </xf>
    <xf numFmtId="1" fontId="37" fillId="9" borderId="8" xfId="6" applyNumberFormat="1" applyFont="1" applyFill="1" applyBorder="1" applyAlignment="1">
      <alignment horizontal="center"/>
    </xf>
    <xf numFmtId="0" fontId="37" fillId="9" borderId="8" xfId="6" applyFont="1" applyFill="1" applyBorder="1" applyAlignment="1">
      <alignment horizontal="center" vertical="center"/>
    </xf>
    <xf numFmtId="1" fontId="37" fillId="9" borderId="8" xfId="6" applyNumberFormat="1" applyFont="1" applyFill="1" applyBorder="1" applyAlignment="1">
      <alignment horizontal="center" vertical="center"/>
    </xf>
    <xf numFmtId="1" fontId="37" fillId="9" borderId="8" xfId="6" applyNumberFormat="1" applyFont="1" applyFill="1" applyBorder="1" applyAlignment="1">
      <alignment horizontal="right" vertical="center"/>
    </xf>
    <xf numFmtId="0" fontId="37" fillId="9" borderId="8" xfId="6" applyFont="1" applyFill="1" applyBorder="1" applyAlignment="1">
      <alignment horizontal="right" vertical="center"/>
    </xf>
    <xf numFmtId="0" fontId="38" fillId="3" borderId="8" xfId="1" applyNumberFormat="1" applyFont="1" applyFill="1" applyBorder="1" applyAlignment="1">
      <alignment horizontal="left" vertical="center"/>
    </xf>
    <xf numFmtId="2" fontId="38" fillId="3" borderId="8" xfId="1" applyNumberFormat="1" applyFont="1" applyFill="1" applyBorder="1" applyAlignment="1">
      <alignment horizontal="center"/>
    </xf>
    <xf numFmtId="2" fontId="38" fillId="3" borderId="8" xfId="1" applyNumberFormat="1" applyFont="1" applyFill="1" applyBorder="1" applyAlignment="1">
      <alignment horizontal="center" vertical="center"/>
    </xf>
    <xf numFmtId="0" fontId="39" fillId="0" borderId="0" xfId="0" applyFont="1" applyFill="1"/>
    <xf numFmtId="49" fontId="37" fillId="9" borderId="8" xfId="6" applyNumberFormat="1" applyFont="1" applyFill="1" applyBorder="1" applyAlignment="1">
      <alignment horizontal="left" vertical="center" wrapText="1"/>
    </xf>
    <xf numFmtId="164" fontId="37" fillId="17" borderId="8" xfId="6" applyNumberFormat="1" applyFont="1" applyFill="1" applyBorder="1" applyAlignment="1">
      <alignment horizontal="left" vertical="center"/>
    </xf>
    <xf numFmtId="0" fontId="37" fillId="17" borderId="8" xfId="6" applyFont="1" applyFill="1" applyBorder="1" applyAlignment="1">
      <alignment horizontal="center" vertical="center"/>
    </xf>
    <xf numFmtId="1" fontId="37" fillId="17" borderId="8" xfId="6" applyNumberFormat="1" applyFont="1" applyFill="1" applyBorder="1" applyAlignment="1">
      <alignment horizontal="center" vertical="center"/>
    </xf>
    <xf numFmtId="0" fontId="32" fillId="16" borderId="10" xfId="0" applyNumberFormat="1" applyFont="1" applyFill="1" applyBorder="1" applyAlignment="1">
      <alignment horizontal="left" vertical="center" wrapText="1"/>
    </xf>
    <xf numFmtId="0" fontId="30" fillId="14" borderId="0" xfId="0" applyNumberFormat="1" applyFont="1" applyFill="1" applyBorder="1" applyAlignment="1">
      <alignment vertical="center"/>
    </xf>
    <xf numFmtId="0" fontId="31" fillId="15" borderId="9" xfId="0" applyFont="1" applyFill="1" applyBorder="1" applyAlignment="1">
      <alignment wrapText="1"/>
    </xf>
    <xf numFmtId="1" fontId="32" fillId="16" borderId="10" xfId="0" applyNumberFormat="1" applyFont="1" applyFill="1" applyBorder="1" applyAlignment="1">
      <alignment horizontal="center" vertical="center" wrapText="1"/>
    </xf>
    <xf numFmtId="1" fontId="32" fillId="16" borderId="10" xfId="0" applyNumberFormat="1" applyFont="1" applyFill="1" applyBorder="1" applyAlignment="1">
      <alignment horizontal="center" wrapText="1"/>
    </xf>
    <xf numFmtId="1" fontId="33" fillId="16" borderId="10" xfId="0" applyNumberFormat="1" applyFont="1" applyFill="1" applyBorder="1" applyAlignment="1">
      <alignment horizontal="center" vertical="center" wrapText="1"/>
    </xf>
    <xf numFmtId="14" fontId="33" fillId="16" borderId="10" xfId="0" applyNumberFormat="1" applyFont="1" applyFill="1" applyBorder="1" applyAlignment="1">
      <alignment horizontal="left" vertical="center" wrapText="1"/>
    </xf>
    <xf numFmtId="14" fontId="33" fillId="16" borderId="10" xfId="0" applyNumberFormat="1" applyFont="1" applyFill="1" applyBorder="1" applyAlignment="1">
      <alignment horizontal="center" vertical="center" wrapText="1"/>
    </xf>
    <xf numFmtId="14" fontId="32" fillId="16" borderId="10" xfId="0" applyNumberFormat="1" applyFont="1" applyFill="1" applyBorder="1" applyAlignment="1">
      <alignment horizontal="left" vertical="center" wrapText="1"/>
    </xf>
    <xf numFmtId="49" fontId="41" fillId="9" borderId="8" xfId="6" applyNumberFormat="1" applyFont="1" applyFill="1" applyBorder="1" applyAlignment="1">
      <alignment horizontal="center" vertical="center"/>
    </xf>
    <xf numFmtId="14" fontId="37" fillId="17" borderId="8" xfId="6" applyNumberFormat="1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center"/>
    </xf>
    <xf numFmtId="14" fontId="37" fillId="17" borderId="8" xfId="6" applyNumberFormat="1" applyFont="1" applyFill="1" applyBorder="1" applyAlignment="1">
      <alignment horizontal="center" vertical="center"/>
    </xf>
    <xf numFmtId="1" fontId="37" fillId="12" borderId="8" xfId="6" applyNumberFormat="1" applyFont="1" applyFill="1" applyBorder="1" applyAlignment="1">
      <alignment horizontal="center" vertical="center"/>
    </xf>
    <xf numFmtId="164" fontId="37" fillId="12" borderId="8" xfId="6" applyNumberFormat="1" applyFont="1" applyFill="1" applyBorder="1" applyAlignment="1">
      <alignment horizontal="left" vertical="center"/>
    </xf>
    <xf numFmtId="14" fontId="32" fillId="16" borderId="10" xfId="0" applyNumberFormat="1" applyFont="1" applyFill="1" applyBorder="1" applyAlignment="1">
      <alignment horizontal="center" vertical="center" wrapText="1"/>
    </xf>
    <xf numFmtId="14" fontId="32" fillId="16" borderId="10" xfId="0" applyNumberFormat="1" applyFont="1" applyFill="1" applyBorder="1" applyAlignment="1">
      <alignment horizontal="center" wrapText="1"/>
    </xf>
    <xf numFmtId="14" fontId="37" fillId="9" borderId="8" xfId="6" applyNumberFormat="1" applyFont="1" applyFill="1" applyBorder="1" applyAlignment="1">
      <alignment horizontal="center" vertical="center"/>
    </xf>
    <xf numFmtId="14" fontId="37" fillId="9" borderId="8" xfId="6" applyNumberFormat="1" applyFont="1" applyFill="1" applyBorder="1" applyAlignment="1">
      <alignment horizontal="center"/>
    </xf>
    <xf numFmtId="0" fontId="33" fillId="16" borderId="10" xfId="0" applyNumberFormat="1" applyFont="1" applyFill="1" applyBorder="1" applyAlignment="1">
      <alignment horizontal="left" vertical="center" wrapText="1"/>
    </xf>
    <xf numFmtId="0" fontId="37" fillId="9" borderId="8" xfId="6" applyNumberFormat="1" applyFont="1" applyFill="1" applyBorder="1" applyAlignment="1">
      <alignment horizontal="left" vertical="center"/>
    </xf>
    <xf numFmtId="0" fontId="4" fillId="0" borderId="0" xfId="0" applyNumberFormat="1" applyFont="1"/>
    <xf numFmtId="0" fontId="35" fillId="0" borderId="0" xfId="0" applyFont="1"/>
    <xf numFmtId="4" fontId="35" fillId="0" borderId="0" xfId="0" applyNumberFormat="1" applyFont="1"/>
    <xf numFmtId="0" fontId="35" fillId="2" borderId="0" xfId="0" applyFont="1" applyFill="1"/>
    <xf numFmtId="43" fontId="34" fillId="19" borderId="0" xfId="2" applyFont="1" applyFill="1"/>
    <xf numFmtId="43" fontId="34" fillId="20" borderId="0" xfId="2" applyFont="1" applyFill="1"/>
    <xf numFmtId="43" fontId="35" fillId="21" borderId="0" xfId="2" applyFont="1" applyFill="1"/>
    <xf numFmtId="43" fontId="42" fillId="0" borderId="0" xfId="0" applyNumberFormat="1" applyFont="1"/>
    <xf numFmtId="0" fontId="42" fillId="0" borderId="0" xfId="0" applyFont="1"/>
    <xf numFmtId="4" fontId="34" fillId="0" borderId="0" xfId="0" applyNumberFormat="1" applyFont="1"/>
    <xf numFmtId="0" fontId="34" fillId="0" borderId="0" xfId="0" applyFont="1"/>
    <xf numFmtId="0" fontId="34" fillId="19" borderId="0" xfId="0" applyFont="1" applyFill="1" applyAlignment="1"/>
    <xf numFmtId="0" fontId="34" fillId="20" borderId="0" xfId="0" applyFont="1" applyFill="1" applyBorder="1" applyAlignment="1"/>
    <xf numFmtId="0" fontId="34" fillId="21" borderId="0" xfId="0" applyFont="1" applyFill="1" applyAlignment="1"/>
    <xf numFmtId="0" fontId="43" fillId="0" borderId="0" xfId="0" applyFont="1"/>
    <xf numFmtId="0" fontId="34" fillId="21" borderId="0" xfId="0" applyFont="1" applyFill="1" applyBorder="1" applyAlignment="1"/>
    <xf numFmtId="0" fontId="42" fillId="0" borderId="0" xfId="0" applyFont="1" applyFill="1" applyBorder="1"/>
    <xf numFmtId="0" fontId="44" fillId="18" borderId="0" xfId="0" applyFont="1" applyFill="1"/>
    <xf numFmtId="43" fontId="44" fillId="18" borderId="0" xfId="2" applyFont="1" applyFill="1" applyBorder="1"/>
    <xf numFmtId="0" fontId="45" fillId="0" borderId="0" xfId="0" applyFont="1" applyAlignment="1">
      <alignment horizontal="left" vertical="center"/>
    </xf>
    <xf numFmtId="0" fontId="35" fillId="0" borderId="0" xfId="0" applyFont="1" applyAlignment="1"/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14" fontId="37" fillId="9" borderId="8" xfId="6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8" fillId="3" borderId="8" xfId="1" applyNumberFormat="1" applyFont="1" applyFill="1" applyBorder="1" applyAlignment="1">
      <alignment horizontal="left" vertical="center"/>
    </xf>
    <xf numFmtId="2" fontId="46" fillId="16" borderId="1" xfId="0" applyNumberFormat="1" applyFont="1" applyFill="1" applyBorder="1" applyAlignment="1">
      <alignment horizontal="center" vertical="center"/>
    </xf>
    <xf numFmtId="0" fontId="46" fillId="16" borderId="6" xfId="0" applyNumberFormat="1" applyFont="1" applyFill="1" applyBorder="1" applyAlignment="1">
      <alignment horizontal="left" vertical="center"/>
    </xf>
    <xf numFmtId="2" fontId="46" fillId="16" borderId="6" xfId="0" applyNumberFormat="1" applyFont="1" applyFill="1" applyBorder="1" applyAlignment="1">
      <alignment horizontal="center" vertical="center"/>
    </xf>
    <xf numFmtId="0" fontId="38" fillId="3" borderId="8" xfId="1" applyNumberFormat="1" applyFont="1" applyFill="1" applyBorder="1" applyAlignment="1">
      <alignment horizontal="center" vertical="center"/>
    </xf>
    <xf numFmtId="0" fontId="38" fillId="3" borderId="8" xfId="0" applyNumberFormat="1" applyFont="1" applyFill="1" applyBorder="1" applyAlignment="1">
      <alignment horizontal="center" vertical="center"/>
    </xf>
    <xf numFmtId="0" fontId="39" fillId="0" borderId="8" xfId="0" applyFont="1" applyBorder="1" applyAlignment="1">
      <alignment horizontal="left" vertical="center"/>
    </xf>
    <xf numFmtId="2" fontId="39" fillId="0" borderId="8" xfId="0" applyNumberFormat="1" applyFont="1" applyBorder="1" applyAlignment="1">
      <alignment horizontal="center" vertical="center"/>
    </xf>
    <xf numFmtId="0" fontId="38" fillId="3" borderId="8" xfId="0" applyNumberFormat="1" applyFont="1" applyFill="1" applyBorder="1" applyAlignment="1">
      <alignment horizontal="left" vertical="center"/>
    </xf>
    <xf numFmtId="166" fontId="38" fillId="3" borderId="8" xfId="0" applyNumberFormat="1" applyFont="1" applyFill="1" applyBorder="1" applyAlignment="1">
      <alignment horizontal="center" vertical="center"/>
    </xf>
    <xf numFmtId="166" fontId="38" fillId="3" borderId="8" xfId="1" applyNumberFormat="1" applyFont="1" applyFill="1" applyBorder="1" applyAlignment="1">
      <alignment horizontal="center" vertical="center"/>
    </xf>
    <xf numFmtId="49" fontId="37" fillId="12" borderId="8" xfId="6" applyNumberFormat="1" applyFont="1" applyFill="1" applyBorder="1" applyAlignment="1">
      <alignment horizontal="left" vertical="center"/>
    </xf>
    <xf numFmtId="0" fontId="38" fillId="13" borderId="8" xfId="0" applyNumberFormat="1" applyFont="1" applyFill="1" applyBorder="1" applyAlignment="1">
      <alignment horizontal="left" vertical="center"/>
    </xf>
    <xf numFmtId="2" fontId="38" fillId="3" borderId="8" xfId="0" applyNumberFormat="1" applyFont="1" applyFill="1" applyBorder="1" applyAlignment="1">
      <alignment horizontal="center" vertical="center"/>
    </xf>
    <xf numFmtId="2" fontId="38" fillId="3" borderId="8" xfId="1" applyNumberFormat="1" applyFont="1" applyFill="1" applyBorder="1" applyAlignment="1">
      <alignment horizontal="left"/>
    </xf>
    <xf numFmtId="2" fontId="32" fillId="16" borderId="10" xfId="0" applyNumberFormat="1" applyFont="1" applyFill="1" applyBorder="1" applyAlignment="1">
      <alignment horizontal="left" vertical="center" wrapText="1"/>
    </xf>
    <xf numFmtId="2" fontId="4" fillId="0" borderId="0" xfId="0" applyNumberFormat="1" applyFont="1"/>
    <xf numFmtId="2" fontId="37" fillId="9" borderId="8" xfId="6" applyNumberFormat="1" applyFont="1" applyFill="1" applyBorder="1" applyAlignment="1">
      <alignment horizontal="center" vertical="center"/>
    </xf>
    <xf numFmtId="1" fontId="32" fillId="16" borderId="10" xfId="0" applyNumberFormat="1" applyFont="1" applyFill="1" applyBorder="1" applyAlignment="1">
      <alignment horizontal="left" vertical="center" wrapText="1"/>
    </xf>
    <xf numFmtId="0" fontId="40" fillId="14" borderId="0" xfId="0" applyNumberFormat="1" applyFont="1" applyFill="1" applyBorder="1" applyAlignment="1">
      <alignment vertical="center"/>
    </xf>
    <xf numFmtId="0" fontId="40" fillId="15" borderId="0" xfId="0" applyNumberFormat="1" applyFont="1" applyFill="1" applyBorder="1" applyAlignment="1">
      <alignment vertical="center"/>
    </xf>
    <xf numFmtId="1" fontId="40" fillId="15" borderId="0" xfId="0" applyNumberFormat="1" applyFont="1" applyFill="1" applyBorder="1" applyAlignment="1">
      <alignment vertical="center"/>
    </xf>
    <xf numFmtId="0" fontId="37" fillId="9" borderId="8" xfId="6" applyNumberFormat="1" applyFont="1" applyFill="1" applyBorder="1" applyAlignment="1">
      <alignment horizontal="center" vertical="center"/>
    </xf>
    <xf numFmtId="43" fontId="44" fillId="18" borderId="0" xfId="2" applyNumberFormat="1" applyFont="1" applyFill="1" applyBorder="1"/>
    <xf numFmtId="43" fontId="34" fillId="19" borderId="0" xfId="0" applyNumberFormat="1" applyFont="1" applyFill="1" applyAlignment="1"/>
    <xf numFmtId="43" fontId="34" fillId="20" borderId="0" xfId="0" applyNumberFormat="1" applyFont="1" applyFill="1" applyBorder="1" applyAlignment="1"/>
    <xf numFmtId="43" fontId="34" fillId="21" borderId="0" xfId="0" applyNumberFormat="1" applyFont="1" applyFill="1" applyAlignment="1"/>
    <xf numFmtId="43" fontId="34" fillId="21" borderId="0" xfId="0" applyNumberFormat="1" applyFont="1" applyFill="1" applyBorder="1" applyAlignment="1"/>
    <xf numFmtId="43" fontId="44" fillId="18" borderId="0" xfId="2" applyNumberFormat="1" applyFont="1" applyFill="1" applyBorder="1" applyAlignment="1">
      <alignment horizontal="right"/>
    </xf>
    <xf numFmtId="43" fontId="34" fillId="19" borderId="0" xfId="0" applyNumberFormat="1" applyFont="1" applyFill="1" applyAlignment="1">
      <alignment horizontal="right"/>
    </xf>
    <xf numFmtId="43" fontId="34" fillId="20" borderId="0" xfId="0" applyNumberFormat="1" applyFont="1" applyFill="1" applyBorder="1" applyAlignment="1">
      <alignment horizontal="right"/>
    </xf>
    <xf numFmtId="43" fontId="34" fillId="21" borderId="0" xfId="0" applyNumberFormat="1" applyFont="1" applyFill="1" applyAlignment="1">
      <alignment horizontal="right"/>
    </xf>
    <xf numFmtId="0" fontId="38" fillId="3" borderId="8" xfId="1" applyNumberFormat="1" applyFont="1" applyFill="1" applyBorder="1" applyAlignment="1">
      <alignment vertical="center"/>
    </xf>
    <xf numFmtId="2" fontId="38" fillId="3" borderId="8" xfId="1" applyNumberFormat="1" applyFont="1" applyFill="1" applyBorder="1" applyAlignment="1"/>
    <xf numFmtId="49" fontId="38" fillId="9" borderId="8" xfId="6" applyNumberFormat="1" applyFont="1" applyFill="1" applyBorder="1" applyAlignment="1">
      <alignment horizontal="left" vertical="center"/>
    </xf>
    <xf numFmtId="49" fontId="38" fillId="9" borderId="8" xfId="6" applyNumberFormat="1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2" fontId="35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right"/>
    </xf>
    <xf numFmtId="0" fontId="35" fillId="0" borderId="0" xfId="0" pivotButton="1" applyFont="1"/>
    <xf numFmtId="1" fontId="35" fillId="0" borderId="0" xfId="0" applyNumberFormat="1" applyFont="1"/>
    <xf numFmtId="0" fontId="35" fillId="0" borderId="0" xfId="0" pivotButton="1" applyFont="1" applyAlignment="1">
      <alignment horizontal="left" vertical="center"/>
    </xf>
    <xf numFmtId="0" fontId="35" fillId="0" borderId="0" xfId="0" pivotButton="1" applyFont="1" applyAlignment="1">
      <alignment horizontal="left"/>
    </xf>
    <xf numFmtId="0" fontId="47" fillId="0" borderId="0" xfId="0" pivotButton="1" applyFont="1" applyAlignment="1"/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2" fontId="47" fillId="0" borderId="0" xfId="0" applyNumberFormat="1" applyFont="1" applyAlignment="1">
      <alignment horizontal="right"/>
    </xf>
    <xf numFmtId="0" fontId="47" fillId="0" borderId="0" xfId="0" applyFont="1" applyAlignment="1"/>
    <xf numFmtId="1" fontId="47" fillId="0" borderId="0" xfId="0" applyNumberFormat="1" applyFont="1" applyAlignment="1">
      <alignment horizontal="right"/>
    </xf>
    <xf numFmtId="0" fontId="48" fillId="0" borderId="0" xfId="0" pivotButton="1" applyFont="1" applyAlignment="1">
      <alignment horizontal="left"/>
    </xf>
    <xf numFmtId="0" fontId="47" fillId="0" borderId="0" xfId="0" pivotButton="1" applyFont="1"/>
    <xf numFmtId="0" fontId="47" fillId="0" borderId="0" xfId="0" applyFont="1"/>
    <xf numFmtId="166" fontId="47" fillId="0" borderId="0" xfId="0" applyNumberFormat="1" applyFont="1"/>
    <xf numFmtId="1" fontId="47" fillId="0" borderId="0" xfId="0" applyNumberFormat="1" applyFont="1"/>
    <xf numFmtId="0" fontId="49" fillId="13" borderId="8" xfId="1" applyNumberFormat="1" applyFont="1" applyFill="1" applyBorder="1" applyAlignment="1">
      <alignment horizontal="left" vertical="center"/>
    </xf>
    <xf numFmtId="0" fontId="35" fillId="21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horizontal="left"/>
    </xf>
    <xf numFmtId="0" fontId="42" fillId="0" borderId="0" xfId="0" applyFont="1" applyAlignment="1">
      <alignment horizontal="left"/>
    </xf>
    <xf numFmtId="0" fontId="44" fillId="18" borderId="0" xfId="0" applyFont="1" applyFill="1" applyAlignment="1">
      <alignment horizontal="left"/>
    </xf>
    <xf numFmtId="0" fontId="35" fillId="19" borderId="0" xfId="0" applyFont="1" applyFill="1" applyAlignment="1">
      <alignment horizontal="left"/>
    </xf>
    <xf numFmtId="0" fontId="35" fillId="20" borderId="0" xfId="0" applyFont="1" applyFill="1" applyBorder="1" applyAlignment="1">
      <alignment horizontal="left"/>
    </xf>
    <xf numFmtId="0" fontId="35" fillId="21" borderId="0" xfId="0" applyFont="1" applyFill="1" applyAlignment="1">
      <alignment horizontal="left"/>
    </xf>
    <xf numFmtId="0" fontId="40" fillId="14" borderId="0" xfId="0" applyNumberFormat="1" applyFont="1" applyFill="1" applyBorder="1" applyAlignment="1">
      <alignment horizontal="left" vertical="center"/>
    </xf>
    <xf numFmtId="0" fontId="40" fillId="14" borderId="0" xfId="0" applyNumberFormat="1" applyFont="1" applyFill="1" applyBorder="1" applyAlignment="1">
      <alignment horizontal="center" vertical="center"/>
    </xf>
    <xf numFmtId="0" fontId="40" fillId="15" borderId="0" xfId="0" applyNumberFormat="1" applyFont="1" applyFill="1" applyBorder="1" applyAlignment="1">
      <alignment horizontal="left" vertical="center"/>
    </xf>
    <xf numFmtId="1" fontId="40" fillId="15" borderId="0" xfId="0" applyNumberFormat="1" applyFont="1" applyFill="1" applyBorder="1" applyAlignment="1">
      <alignment horizontal="center" vertical="center"/>
    </xf>
    <xf numFmtId="0" fontId="40" fillId="15" borderId="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center"/>
    </xf>
    <xf numFmtId="0" fontId="50" fillId="13" borderId="8" xfId="1" applyNumberFormat="1" applyFont="1" applyFill="1" applyBorder="1" applyAlignment="1">
      <alignment horizontal="left" vertical="center"/>
    </xf>
  </cellXfs>
  <cellStyles count="8">
    <cellStyle name="Incorreto" xfId="4"/>
    <cellStyle name="Neutra" xfId="5"/>
    <cellStyle name="Normal" xfId="0" builtinId="0"/>
    <cellStyle name="Normal 2" xfId="3"/>
    <cellStyle name="Normal_AM CENTRAL E ANDINOS" xfId="1"/>
    <cellStyle name="Normal_CIERRES RODOVIARIOS" xfId="6"/>
    <cellStyle name="Normal_Plan3" xfId="7"/>
    <cellStyle name="Vírgula" xfId="2" builtinId="3"/>
  </cellStyles>
  <dxfs count="4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numFmt numFmtId="1" formatCode="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numFmt numFmtId="2" formatCode="0.0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general" indent="0" readingOrder="0"/>
    </dxf>
    <dxf>
      <font>
        <sz val="8"/>
      </font>
    </dxf>
    <dxf>
      <font>
        <sz val="8"/>
      </font>
    </dxf>
    <dxf>
      <alignment horizontal="general" indent="0" readingOrder="0"/>
    </dxf>
    <dxf>
      <alignment horizontal="general" indent="0" readingOrder="0"/>
    </dxf>
    <dxf>
      <alignment horizontal="center" readingOrder="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left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numFmt numFmtId="2" formatCode="0.0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general" indent="0" readingOrder="0"/>
    </dxf>
    <dxf>
      <font>
        <sz val="8"/>
      </font>
    </dxf>
    <dxf>
      <font>
        <sz val="8"/>
      </font>
    </dxf>
    <dxf>
      <alignment horizontal="general" indent="0" readingOrder="0"/>
    </dxf>
    <dxf>
      <alignment horizontal="general" indent="0" readingOrder="0"/>
    </dxf>
    <dxf>
      <alignment horizontal="center" readingOrder="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left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numFmt numFmtId="1" formatCode="0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numFmt numFmtId="166" formatCode="0.0"/>
    </dxf>
    <dxf>
      <font>
        <sz val="8"/>
      </font>
    </dxf>
    <dxf>
      <font>
        <sz val="8"/>
      </font>
    </dxf>
    <dxf>
      <font>
        <sz val="8"/>
      </font>
    </dxf>
    <dxf>
      <alignment horizontal="right" readingOrder="0"/>
    </dxf>
    <dxf>
      <font>
        <sz val="9"/>
      </font>
    </dxf>
    <dxf>
      <alignment horizontal="left" readingOrder="0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alignment horizontal="left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alignment horizontal="general" indent="0" readingOrder="0"/>
    </dxf>
    <dxf>
      <alignment horizontal="general" indent="0" readingOrder="0"/>
    </dxf>
    <dxf>
      <font>
        <sz val="8"/>
      </font>
    </dxf>
    <dxf>
      <font>
        <sz val="8"/>
      </font>
    </dxf>
    <dxf>
      <alignment horizontal="general" indent="0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2" formatCode="0.00"/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numFmt numFmtId="166" formatCode="0.0"/>
    </dxf>
    <dxf>
      <font>
        <sz val="8"/>
      </font>
    </dxf>
    <dxf>
      <font>
        <sz val="8"/>
      </font>
    </dxf>
    <dxf>
      <font>
        <sz val="8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name val="JBS Display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numFmt numFmtId="1" formatCode="0"/>
    </dxf>
    <dxf>
      <numFmt numFmtId="1" formatCode="0"/>
    </dxf>
    <dxf>
      <font>
        <color theme="5" tint="-0.249977111117893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0.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65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border>
        <left style="thin">
          <color theme="5" tint="-0.249977111117893"/>
        </left>
      </border>
    </dxf>
    <dxf>
      <alignment wrapText="1" readingOrder="0"/>
    </dxf>
    <dxf>
      <font>
        <b/>
      </font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horizontal="left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" formatCode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sz val="8"/>
      </font>
    </dxf>
    <dxf>
      <font>
        <sz val="8"/>
      </font>
    </dxf>
    <dxf>
      <font>
        <sz val="8"/>
      </font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2" formatCode="0.00"/>
    </dxf>
  </dxfs>
  <tableStyles count="0" defaultTableStyle="TableStyleMedium2" defaultPivotStyle="PivotStyleLight16"/>
  <colors>
    <mruColors>
      <color rgb="FFF09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 12-08.xlsx]FOTO POR CAMION!Tabela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r>
              <a:rPr lang="en-US" sz="1000">
                <a:latin typeface="JBS Display" panose="020B0503020202020204" pitchFamily="34" charset="0"/>
              </a:rPr>
              <a:t>CAMIONES X CAUSAS</a:t>
            </a:r>
          </a:p>
        </c:rich>
      </c:tx>
      <c:layout>
        <c:manualLayout>
          <c:xMode val="edge"/>
          <c:yMode val="edge"/>
          <c:x val="0.25804168784673076"/>
          <c:y val="6.701141596054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JBS Display" panose="020B0503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-2.9446254071661238E-2"/>
              <c:y val="-6.135694355458500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2.0152008686210799E-2"/>
              <c:y val="-8.02360031098419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3.1009771986970764E-2"/>
              <c:y val="-8.49557679986560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0152008686210639E-2"/>
              <c:y val="-8.02360031098419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4495114006514697E-2"/>
              <c:y val="-6.60767084433993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2.449511400651468E-2"/>
              <c:y val="-8.49557679986560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3.1437316438468643E-2"/>
              <c:y val="-7.49063670411985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9204897590815475E-2"/>
              <c:y val="-4.4943820224719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2.0478204254450148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3.1729964833818361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424894188409486E-2"/>
              <c:y val="-9.3404280096387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>
            <c:manualLayout>
              <c:x val="-2.3489372196067324E-2"/>
              <c:y val="-7.490636704119850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3.2000014296091714E-2"/>
              <c:y val="-5.992509363295880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3.2000014296091818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3.2205596412547992E-2"/>
              <c:y val="-9.756091315478328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3.22055964125482E-2"/>
              <c:y val="-9.756091315478328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3.2205596412548096E-2"/>
              <c:y val="-8.943083705855142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2.6495384282663594E-2"/>
              <c:y val="-8.130076096231941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2.4809012176365851E-2"/>
              <c:y val="-0.10144921747733797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797784704034745E-2"/>
              <c:y val="-8.69564721234326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2.4809012176365962E-2"/>
              <c:y val="-8.69564721234326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3.3054990817673643E-2"/>
              <c:y val="-7.22496268567947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8402955880761507E-2"/>
              <c:y val="-7.88177747528669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1.8402955880761615E-2"/>
              <c:y val="-6.56814789607224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8402955880761615E-2"/>
              <c:y val="-6.56814789607224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1.377692217608658E-2"/>
              <c:y val="-4.69011725293132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2.3589775341241459E-2"/>
              <c:y val="-6.70016750418760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2.6438782024966273E-2"/>
              <c:y val="-6.03015075376884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2.785911425958347E-2"/>
              <c:y val="-6.98079895518876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2.5148976995468062E-2"/>
              <c:y val="-6.282691576209449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2.3197861679186152E-2"/>
                  <c:h val="0.14649234090924079"/>
                </c:manualLayout>
              </c15:layout>
            </c:ext>
          </c:extLst>
        </c:dLbl>
      </c:pivotFmt>
      <c:pivotFmt>
        <c:idx val="32"/>
        <c:dLbl>
          <c:idx val="0"/>
          <c:layout>
            <c:manualLayout>
              <c:x val="-1.2504456819941664E-2"/>
              <c:y val="-5.643738977072310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2.4453268520774046E-2"/>
              <c:y val="-0.12944983818770225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1.9183167546469121E-2"/>
              <c:y val="-7.766990291262135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-1.4758935840579898E-2"/>
              <c:y val="-5.82524271844660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2.4478981285530617E-2"/>
              <c:y val="-7.119741100323624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2.7435379991512576E-2"/>
              <c:y val="-5.82524271844660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3.6862820982596849E-2"/>
              <c:y val="-6.63349917081261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2.7058879231906197E-2"/>
              <c:y val="-7.29684908789386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1.1580970908190116E-2"/>
              <c:y val="-8.623548922056384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1.3088713380630505E-2"/>
              <c:y val="-0.0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5953734330169027E-2"/>
              <c:y val="-0.1172160495999252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2.4412058006644477E-2"/>
              <c:y val="-0.11744386873920565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1.2063038316515413E-2"/>
              <c:y val="-7.706332483087506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-2.2904569304313678E-2"/>
              <c:y val="-7.511737089201889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-2.0138316972874826E-2"/>
              <c:y val="-4.381846635367762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2.5831599259524649E-2"/>
              <c:y val="-7.511737089201878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-2.3102922312601772E-2"/>
              <c:y val="-9.389671361502359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  <c:dLbl>
          <c:idx val="0"/>
          <c:layout>
            <c:manualLayout>
              <c:x val="-2.5379316470103944E-2"/>
              <c:y val="-7.092198581560284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-1.005364227318134E-2"/>
              <c:y val="-0.1276595744680851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-2.765299845972146E-2"/>
              <c:y val="-7.81527531083481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layout>
            <c:manualLayout>
              <c:x val="-1.9583057274977844E-2"/>
              <c:y val="-0.10657193605683836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layout>
            <c:manualLayout>
              <c:x val="-2.765299845972146E-2"/>
              <c:y val="-5.683836589698058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-2.565453762987566E-2"/>
              <c:y val="-4.92957746478873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1.6435813779406318E-2"/>
              <c:y val="-5.298013245033125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-2.577434433588709E-2"/>
              <c:y val="-8.60927152317880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5737719692286569E-2"/>
              <c:y val="-7.5471698113207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</c:pivotFmt>
      <c:pivotFmt>
        <c:idx val="60"/>
      </c:pivotFmt>
      <c:pivotFmt>
        <c:idx val="61"/>
        <c:dLbl>
          <c:idx val="0"/>
          <c:layout>
            <c:manualLayout>
              <c:x val="-3.3621492069884823E-2"/>
              <c:y val="-7.547169811320754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-3.0640863340285006E-2"/>
              <c:y val="-5.488850771869639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-1.5737719692286462E-2"/>
              <c:y val="-6.174957118353357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030332693563034E-2"/>
              <c:y val="-9.9525337110638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-3.1151537450396758E-2"/>
              <c:y val="-6.463192036533151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6"/>
      </c:pivotFmt>
      <c:pivotFmt>
        <c:idx val="67"/>
        <c:dLbl>
          <c:idx val="0"/>
          <c:layout>
            <c:manualLayout>
              <c:x val="-9.1365002703269835E-3"/>
              <c:y val="-3.311256551464487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-5.0442504237946497E-3"/>
              <c:y val="-5.617975042920002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-1.8318593644307178E-2"/>
              <c:y val="-7.86516506008801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layout>
            <c:manualLayout>
              <c:x val="-2.2743374717811328E-2"/>
              <c:y val="-5.617975042920002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-1.8430394442654794E-2"/>
              <c:y val="-7.425736785112049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layout>
            <c:manualLayout>
              <c:x val="-1.0154213047554941E-2"/>
              <c:y val="-5.346289954141308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-1.2526692731562804E-2"/>
              <c:y val="-5.83231631360870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layout>
            <c:manualLayout>
              <c:x val="-3.0652837095790118E-2"/>
              <c:y val="-5.867966141373319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5"/>
      </c:pivotFmt>
      <c:pivotFmt>
        <c:idx val="76"/>
        <c:dLbl>
          <c:idx val="0"/>
          <c:layout>
            <c:manualLayout>
              <c:x val="-1.5326418547895237E-2"/>
              <c:y val="-3.131991051454138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7"/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890710382513662E-2"/>
              <c:y val="-4.645757344411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layout>
            <c:manualLayout>
              <c:x val="-1.8775510204081799E-2"/>
              <c:y val="-3.782503093759920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</c:pivotFmt>
      <c:pivotFmt>
        <c:idx val="81"/>
        <c:dLbl>
          <c:idx val="0"/>
          <c:layout>
            <c:manualLayout>
              <c:x val="-2.8087431693989071E-2"/>
              <c:y val="-5.11033307885314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1656232999903123E-2"/>
              <c:y val="-4.15224913494809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006965519145973E-2"/>
              <c:y val="-5.53633217993080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96956647434483E-2"/>
              <c:y val="-4.7464940668824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8779963079608715E-3"/>
              <c:y val="-5.6094929881337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8406747660145261E-2"/>
              <c:y val="-4.74649406688242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96956647434483E-2"/>
              <c:y val="-3.45199568500540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7710542399457182E-2"/>
              <c:y val="-3.121516164994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915044433193081E-2"/>
          <c:y val="0.1885822372762064"/>
          <c:w val="0.88642876093761447"/>
          <c:h val="0.57817937955993381"/>
        </c:manualLayout>
      </c:layout>
      <c:lineChart>
        <c:grouping val="standard"/>
        <c:varyColors val="0"/>
        <c:ser>
          <c:idx val="0"/>
          <c:order val="0"/>
          <c:tx>
            <c:strRef>
              <c:f>'FOTO POR CAMION'!$E$5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09-4AE6-A97D-00203B321F6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09-4AE6-A97D-00203B321F6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709-4AE6-A97D-00203B321F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709-4AE6-A97D-00203B321F6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709-4AE6-A97D-00203B321F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B709-4AE6-A97D-00203B321F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709-4AE6-A97D-00203B321F6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DF9-40D6-A93B-AA7044F8B386}"/>
              </c:ext>
            </c:extLst>
          </c:dPt>
          <c:dLbls>
            <c:dLbl>
              <c:idx val="0"/>
              <c:layout>
                <c:manualLayout>
                  <c:x val="-2.9424894188409486E-2"/>
                  <c:y val="-9.3404280096387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396956647434483E-2"/>
                  <c:y val="-4.746494066882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'FOTO POR CAMION'!$D$6:$D$9</c:f>
              <c:strCache>
                <c:ptCount val="3"/>
                <c:pt idx="0">
                  <c:v>PRODUCCIÓN</c:v>
                </c:pt>
                <c:pt idx="1">
                  <c:v>COMERCIAL</c:v>
                </c:pt>
                <c:pt idx="2">
                  <c:v>SIF</c:v>
                </c:pt>
              </c:strCache>
            </c:strRef>
          </c:cat>
          <c:val>
            <c:numRef>
              <c:f>'FOTO POR CAMION'!$E$6:$E$9</c:f>
              <c:numCache>
                <c:formatCode>0</c:formatCode>
                <c:ptCount val="3"/>
                <c:pt idx="0">
                  <c:v>3</c:v>
                </c:pt>
                <c:pt idx="1">
                  <c:v>1.9959266802443991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709-4AE6-A97D-00203B321F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125264"/>
        <c:axId val="1050128528"/>
      </c:lineChart>
      <c:catAx>
        <c:axId val="10501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50128528"/>
        <c:crosses val="autoZero"/>
        <c:auto val="1"/>
        <c:lblAlgn val="ctr"/>
        <c:lblOffset val="100"/>
        <c:noMultiLvlLbl val="0"/>
      </c:catAx>
      <c:valAx>
        <c:axId val="10501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501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 12-08.xlsx]FOTO MAR!Tabela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r>
              <a:rPr lang="en-US" sz="1000">
                <a:latin typeface="JBS Display" panose="020B0503020202020204" pitchFamily="34" charset="0"/>
              </a:rPr>
              <a:t>CARGAS X CAUSAS</a:t>
            </a:r>
          </a:p>
        </c:rich>
      </c:tx>
      <c:layout>
        <c:manualLayout>
          <c:xMode val="edge"/>
          <c:yMode val="edge"/>
          <c:x val="0.43888645066907622"/>
          <c:y val="6.7633430126729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JBS Display" panose="020B0503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9446254071661238E-2"/>
              <c:y val="-6.135694355458500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2.0152008686210799E-2"/>
              <c:y val="-8.02360031098419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3.1009771986970764E-2"/>
              <c:y val="-8.49557679986560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0152008686210639E-2"/>
              <c:y val="-8.02360031098419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4495114006514697E-2"/>
              <c:y val="-6.60767084433993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2.449511400651468E-2"/>
              <c:y val="-8.49557679986560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3.1437316438468643E-2"/>
              <c:y val="-7.49063670411985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9204897590815475E-2"/>
              <c:y val="-4.4943820224719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2.0478204254450148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3.1729964833818361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1.2063763673841094E-2"/>
              <c:y val="-3.424618510582862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2.3489372196067324E-2"/>
              <c:y val="-7.490636704119850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3.2000014296091714E-2"/>
              <c:y val="-5.992509363295880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3.2000014296091818E-2"/>
              <c:y val="-6.7415730337078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3.2205596412547992E-2"/>
              <c:y val="-9.756091315478328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3.22055964125482E-2"/>
              <c:y val="-9.756091315478328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3.2205596412548096E-2"/>
              <c:y val="-8.943083705855142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2.6495384282663594E-2"/>
              <c:y val="-8.130076096231941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2.4809012176365851E-2"/>
              <c:y val="-0.10144921747733797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797784704034745E-2"/>
              <c:y val="-8.69564721234326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2.4809012176365962E-2"/>
              <c:y val="-8.695647212343267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3.3054990817673643E-2"/>
              <c:y val="-7.22496268567947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8402955880761507E-2"/>
              <c:y val="-7.88177747528669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1.8402955880761615E-2"/>
              <c:y val="-6.56814789607224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8402955880761615E-2"/>
              <c:y val="-6.56814789607224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1.377692217608658E-2"/>
              <c:y val="-4.69011725293132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2.3589775341241459E-2"/>
              <c:y val="-6.70016750418760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2.6438782024966273E-2"/>
              <c:y val="-6.03015075376884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2.785911425958347E-2"/>
              <c:y val="-6.98079895518876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2.5148976995468062E-2"/>
              <c:y val="-6.282691576209449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2.3197861679186152E-2"/>
                  <c:h val="0.14649234090924079"/>
                </c:manualLayout>
              </c15:layout>
            </c:ext>
          </c:extLst>
        </c:dLbl>
      </c:pivotFmt>
      <c:pivotFmt>
        <c:idx val="32"/>
        <c:dLbl>
          <c:idx val="0"/>
          <c:layout>
            <c:manualLayout>
              <c:x val="-1.2504456819941664E-2"/>
              <c:y val="-5.643738977072310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2.4453268520774046E-2"/>
              <c:y val="-0.12944983818770225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1.9183167546469121E-2"/>
              <c:y val="-7.766990291262135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-1.4758935840579898E-2"/>
              <c:y val="-5.82524271844660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2.4478981285530617E-2"/>
              <c:y val="-7.119741100323624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2.7435379991512576E-2"/>
              <c:y val="-5.82524271844660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3.6862820982596849E-2"/>
              <c:y val="-6.63349917081261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2.7058879231906197E-2"/>
              <c:y val="-7.29684908789386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1.1580970908190116E-2"/>
              <c:y val="-8.623548922056384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1.3088713380630505E-2"/>
              <c:y val="-0.0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5953734330169027E-2"/>
              <c:y val="-0.1172160495999252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2.449511400651468E-2"/>
              <c:y val="-8.49557679986560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1.2063763673841094E-2"/>
              <c:y val="-3.424618510582862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-2.7058879231906197E-2"/>
              <c:y val="-7.296849087893864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-2.838206627680312E-2"/>
              <c:y val="-8.179959100204506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2.4483430799220274E-2"/>
              <c:y val="-7.361963190184056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1.875642903127675E-2"/>
              <c:y val="-0.12123851941099907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-3.2306353350739773E-2"/>
              <c:y val="-6.557377049180321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2"/>
      </c:pivotFmt>
      <c:pivotFmt>
        <c:idx val="53"/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539083557951612E-2"/>
              <c:y val="-0.11111104167538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dLbl>
          <c:idx val="0"/>
          <c:layout>
            <c:manualLayout>
              <c:x val="-2.9518716577540106E-2"/>
              <c:y val="-7.707124417262509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4.3216869077806079E-2"/>
              <c:y val="-7.370178253784638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-4.4838783387370698E-2"/>
              <c:y val="-9.734383202099737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1.5457627118644068E-2"/>
              <c:y val="-3.7914691943127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9.491525423728814E-4"/>
              <c:y val="-5.687203791469205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-2.473486513740298E-2"/>
              <c:y val="-6.853582554517133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595238095238095E-2"/>
              <c:y val="-8.25396825396825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-2.0170516013497827E-2"/>
              <c:y val="-5.856515373352860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-2.017051601349765E-2"/>
              <c:y val="-7.613469985358711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4"/>
      </c:pivotFmt>
      <c:pivotFmt>
        <c:idx val="65"/>
      </c:pivotFmt>
      <c:pivotFmt>
        <c:idx val="66"/>
        <c:dLbl>
          <c:idx val="0"/>
          <c:layout>
            <c:manualLayout>
              <c:x val="-4.2247790584703992E-3"/>
              <c:y val="0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-2.4864864864864753E-2"/>
              <c:y val="-6.225680933852140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2.1621621621622724E-3"/>
              <c:y val="-2.996254681647940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-7.5492192803801768E-3"/>
              <c:y val="-6.4436183395291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1126951799049557E-2"/>
              <c:y val="-5.45229244114002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6301369863013705E-3"/>
              <c:y val="-7.77778118013175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823371028540655E-2"/>
              <c:y val="-6.94444697595763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0074066084205228E-2"/>
              <c:y val="-9.1666706765838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5479452054794604E-2"/>
              <c:y val="-3.33333479148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178082191780905E-2"/>
              <c:y val="-0.127777833673593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3470319634703195E-3"/>
              <c:y val="-7.222225381550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59691149717396"/>
          <c:y val="0.19103834656366322"/>
          <c:w val="0.81784459464595183"/>
          <c:h val="0.50750804559324081"/>
        </c:manualLayout>
      </c:layout>
      <c:lineChart>
        <c:grouping val="standard"/>
        <c:varyColors val="0"/>
        <c:ser>
          <c:idx val="0"/>
          <c:order val="0"/>
          <c:tx>
            <c:strRef>
              <c:f>'FOTO MAR'!$E$5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084-4436-A6EA-686FE55AE69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084-4436-A6EA-686FE55AE69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084-4436-A6EA-686FE55AE69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9C93-4114-8E4C-FA514E42B7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9C93-4114-8E4C-FA514E42B7E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9C93-4114-8E4C-FA514E42B7E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9C93-4114-8E4C-FA514E42B7E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9C93-4114-8E4C-FA514E42B7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'FOTO MAR'!$D$6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'FOTO MAR'!$E$6</c:f>
              <c:numCache>
                <c:formatCode>0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084-4436-A6EA-686FE55AE6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129072"/>
        <c:axId val="1050130704"/>
      </c:lineChart>
      <c:catAx>
        <c:axId val="10501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50130704"/>
        <c:crosses val="autoZero"/>
        <c:auto val="1"/>
        <c:lblAlgn val="ctr"/>
        <c:lblOffset val="100"/>
        <c:noMultiLvlLbl val="0"/>
      </c:catAx>
      <c:valAx>
        <c:axId val="10501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BS Display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501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 12-08.xlsx]modelo whats!Tabela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</a:t>
            </a:r>
            <a:r>
              <a:rPr lang="en-US" baseline="0"/>
              <a:t> X CAUSA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'modelo whats'!$F$5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'modelo whats'!$E$6:$E$15</c:f>
              <c:strCache>
                <c:ptCount val="9"/>
                <c:pt idx="0">
                  <c:v>PRODUCCIÓN</c:v>
                </c:pt>
                <c:pt idx="1">
                  <c:v>SHIPPING</c:v>
                </c:pt>
                <c:pt idx="2">
                  <c:v>ANALISIS</c:v>
                </c:pt>
                <c:pt idx="3">
                  <c:v>DESVIO DE CALIDAD</c:v>
                </c:pt>
                <c:pt idx="4">
                  <c:v>EXPEDICCIÓN</c:v>
                </c:pt>
                <c:pt idx="5">
                  <c:v>CSI</c:v>
                </c:pt>
                <c:pt idx="6">
                  <c:v>REGISTRO</c:v>
                </c:pt>
                <c:pt idx="7">
                  <c:v>CAMIÓN</c:v>
                </c:pt>
                <c:pt idx="8">
                  <c:v>BLOQUEO SIF</c:v>
                </c:pt>
              </c:strCache>
            </c:strRef>
          </c:cat>
          <c:val>
            <c:numRef>
              <c:f>'modelo whats'!$F$6:$F$15</c:f>
              <c:numCache>
                <c:formatCode>_-* #,##0_-;\-* #,##0_-;_-* "-"??_-;_-@_-</c:formatCode>
                <c:ptCount val="9"/>
                <c:pt idx="0">
                  <c:v>525242.32000000007</c:v>
                </c:pt>
                <c:pt idx="1">
                  <c:v>430967.54</c:v>
                </c:pt>
                <c:pt idx="2">
                  <c:v>119754</c:v>
                </c:pt>
                <c:pt idx="3">
                  <c:v>72478.399999999994</c:v>
                </c:pt>
                <c:pt idx="4">
                  <c:v>72410.759999999995</c:v>
                </c:pt>
                <c:pt idx="5">
                  <c:v>71881.350000000006</c:v>
                </c:pt>
                <c:pt idx="6">
                  <c:v>47978.83</c:v>
                </c:pt>
                <c:pt idx="7">
                  <c:v>24500</c:v>
                </c:pt>
                <c:pt idx="8">
                  <c:v>22560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AC-498B-9782-88CB8EF3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117648"/>
        <c:axId val="1050118192"/>
      </c:barChart>
      <c:catAx>
        <c:axId val="1050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18192"/>
        <c:crosses val="autoZero"/>
        <c:auto val="1"/>
        <c:lblAlgn val="ctr"/>
        <c:lblOffset val="100"/>
        <c:noMultiLvlLbl val="0"/>
      </c:catAx>
      <c:valAx>
        <c:axId val="1050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0915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480483</xdr:colOff>
      <xdr:row>3</xdr:row>
      <xdr:rowOff>89958</xdr:rowOff>
    </xdr:from>
    <xdr:to>
      <xdr:col>5</xdr:col>
      <xdr:colOff>1280633</xdr:colOff>
      <xdr:row>9</xdr:row>
      <xdr:rowOff>57553</xdr:rowOff>
    </xdr:to>
    <xdr:pic>
      <xdr:nvPicPr>
        <xdr:cNvPr id="10" name="Imagem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3816" y="386291"/>
          <a:ext cx="800150" cy="856595"/>
        </a:xfrm>
        <a:prstGeom prst="rect">
          <a:avLst/>
        </a:prstGeom>
      </xdr:spPr>
    </xdr:pic>
    <xdr:clientData/>
  </xdr:twoCellAnchor>
  <xdr:twoCellAnchor editAs="oneCell">
    <xdr:from>
      <xdr:col>1</xdr:col>
      <xdr:colOff>201084</xdr:colOff>
      <xdr:row>0</xdr:row>
      <xdr:rowOff>0</xdr:rowOff>
    </xdr:from>
    <xdr:to>
      <xdr:col>1</xdr:col>
      <xdr:colOff>1513418</xdr:colOff>
      <xdr:row>7</xdr:row>
      <xdr:rowOff>92753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584" y="0"/>
          <a:ext cx="1312334" cy="981753"/>
        </a:xfrm>
        <a:prstGeom prst="rect">
          <a:avLst/>
        </a:prstGeom>
      </xdr:spPr>
    </xdr:pic>
    <xdr:clientData/>
  </xdr:twoCellAnchor>
  <xdr:twoCellAnchor>
    <xdr:from>
      <xdr:col>1</xdr:col>
      <xdr:colOff>391584</xdr:colOff>
      <xdr:row>6</xdr:row>
      <xdr:rowOff>42331</xdr:rowOff>
    </xdr:from>
    <xdr:to>
      <xdr:col>1</xdr:col>
      <xdr:colOff>1397000</xdr:colOff>
      <xdr:row>10</xdr:row>
      <xdr:rowOff>124535</xdr:rowOff>
    </xdr:to>
    <xdr:pic>
      <xdr:nvPicPr>
        <xdr:cNvPr id="5" name="Imagem 4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963084" y="783164"/>
          <a:ext cx="1005416" cy="674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78726</xdr:colOff>
      <xdr:row>0</xdr:row>
      <xdr:rowOff>66675</xdr:rowOff>
    </xdr:from>
    <xdr:to>
      <xdr:col>0</xdr:col>
      <xdr:colOff>532814</xdr:colOff>
      <xdr:row>0</xdr:row>
      <xdr:rowOff>371475</xdr:rowOff>
    </xdr:to>
    <xdr:pic>
      <xdr:nvPicPr>
        <xdr:cNvPr id="2" name="Imagem 1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78726" y="66675"/>
          <a:ext cx="454088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76200</xdr:rowOff>
    </xdr:from>
    <xdr:to>
      <xdr:col>0</xdr:col>
      <xdr:colOff>511238</xdr:colOff>
      <xdr:row>0</xdr:row>
      <xdr:rowOff>381000</xdr:rowOff>
    </xdr:to>
    <xdr:pic>
      <xdr:nvPicPr>
        <xdr:cNvPr id="4" name="Imagem 3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57150" y="76200"/>
          <a:ext cx="454088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0</xdr:col>
      <xdr:colOff>511238</xdr:colOff>
      <xdr:row>0</xdr:row>
      <xdr:rowOff>361950</xdr:rowOff>
    </xdr:to>
    <xdr:pic>
      <xdr:nvPicPr>
        <xdr:cNvPr id="2" name="Imagem 1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57150" y="57150"/>
          <a:ext cx="454088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340601</xdr:colOff>
      <xdr:row>1</xdr:row>
      <xdr:rowOff>60326</xdr:rowOff>
    </xdr:from>
    <xdr:to>
      <xdr:col>1</xdr:col>
      <xdr:colOff>666751</xdr:colOff>
      <xdr:row>6</xdr:row>
      <xdr:rowOff>85725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01" y="203201"/>
          <a:ext cx="669050" cy="4540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3175</xdr:rowOff>
    </xdr:from>
    <xdr:to>
      <xdr:col>2</xdr:col>
      <xdr:colOff>57150</xdr:colOff>
      <xdr:row>3</xdr:row>
      <xdr:rowOff>12700</xdr:rowOff>
    </xdr:to>
    <xdr:sp macro="" textlink="">
      <xdr:nvSpPr>
        <xdr:cNvPr id="3" name="Retângulo de cantos arredondados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36525"/>
          <a:ext cx="4775200" cy="492125"/>
        </a:xfrm>
        <a:prstGeom prst="roundRect">
          <a:avLst/>
        </a:prstGeom>
        <a:solidFill>
          <a:schemeClr val="accent5">
            <a:lumMod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RODOVIARIO</a:t>
          </a:r>
        </a:p>
      </xdr:txBody>
    </xdr:sp>
    <xdr:clientData/>
  </xdr:twoCellAnchor>
  <xdr:twoCellAnchor>
    <xdr:from>
      <xdr:col>2</xdr:col>
      <xdr:colOff>114300</xdr:colOff>
      <xdr:row>1</xdr:row>
      <xdr:rowOff>34924</xdr:rowOff>
    </xdr:from>
    <xdr:to>
      <xdr:col>9</xdr:col>
      <xdr:colOff>514350</xdr:colOff>
      <xdr:row>18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622300</xdr:colOff>
      <xdr:row>1</xdr:row>
      <xdr:rowOff>19050</xdr:rowOff>
    </xdr:from>
    <xdr:to>
      <xdr:col>0</xdr:col>
      <xdr:colOff>1229619</xdr:colOff>
      <xdr:row>3</xdr:row>
      <xdr:rowOff>15477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161925"/>
          <a:ext cx="607319" cy="491727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1</xdr:row>
      <xdr:rowOff>76200</xdr:rowOff>
    </xdr:from>
    <xdr:to>
      <xdr:col>0</xdr:col>
      <xdr:colOff>568388</xdr:colOff>
      <xdr:row>2</xdr:row>
      <xdr:rowOff>28575</xdr:rowOff>
    </xdr:to>
    <xdr:pic>
      <xdr:nvPicPr>
        <xdr:cNvPr id="5" name="Imagem 4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114300" y="219075"/>
          <a:ext cx="454088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219074</xdr:rowOff>
    </xdr:from>
    <xdr:to>
      <xdr:col>8</xdr:col>
      <xdr:colOff>19050</xdr:colOff>
      <xdr:row>15</xdr:row>
      <xdr:rowOff>180973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180975</xdr:rowOff>
    </xdr:from>
    <xdr:to>
      <xdr:col>2</xdr:col>
      <xdr:colOff>19050</xdr:colOff>
      <xdr:row>3</xdr:row>
      <xdr:rowOff>28575</xdr:rowOff>
    </xdr:to>
    <xdr:sp macro="" textlink="">
      <xdr:nvSpPr>
        <xdr:cNvPr id="4" name="Retângulo de cantos arredondados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0" y="323850"/>
          <a:ext cx="6238875" cy="409575"/>
        </a:xfrm>
        <a:prstGeom prst="roundRect">
          <a:avLst/>
        </a:prstGeom>
        <a:solidFill>
          <a:srgbClr val="00206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MARITIMO </a:t>
          </a:r>
        </a:p>
      </xdr:txBody>
    </xdr:sp>
    <xdr:clientData/>
  </xdr:twoCellAnchor>
  <xdr:twoCellAnchor editAs="oneCell">
    <xdr:from>
      <xdr:col>0</xdr:col>
      <xdr:colOff>631826</xdr:colOff>
      <xdr:row>1</xdr:row>
      <xdr:rowOff>123825</xdr:rowOff>
    </xdr:from>
    <xdr:to>
      <xdr:col>0</xdr:col>
      <xdr:colOff>1190626</xdr:colOff>
      <xdr:row>3</xdr:row>
      <xdr:rowOff>14293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826" y="266700"/>
          <a:ext cx="558800" cy="452443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</xdr:row>
      <xdr:rowOff>200025</xdr:rowOff>
    </xdr:from>
    <xdr:to>
      <xdr:col>0</xdr:col>
      <xdr:colOff>522586</xdr:colOff>
      <xdr:row>2</xdr:row>
      <xdr:rowOff>61375</xdr:rowOff>
    </xdr:to>
    <xdr:pic>
      <xdr:nvPicPr>
        <xdr:cNvPr id="6" name="Imagem 5" descr="assinatu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49" t="24826" r="56053" b="26514"/>
        <a:stretch/>
      </xdr:blipFill>
      <xdr:spPr bwMode="auto">
        <a:xfrm>
          <a:off x="104775" y="342900"/>
          <a:ext cx="417811" cy="28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1</xdr:col>
      <xdr:colOff>19049</xdr:colOff>
      <xdr:row>4</xdr:row>
      <xdr:rowOff>161925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201" y="104775"/>
          <a:ext cx="646823" cy="419100"/>
        </a:xfrm>
        <a:prstGeom prst="rect">
          <a:avLst/>
        </a:prstGeom>
      </xdr:spPr>
    </xdr:pic>
    <xdr:clientData/>
  </xdr:twoCellAnchor>
  <xdr:twoCellAnchor>
    <xdr:from>
      <xdr:col>1</xdr:col>
      <xdr:colOff>561975</xdr:colOff>
      <xdr:row>1</xdr:row>
      <xdr:rowOff>71436</xdr:rowOff>
    </xdr:from>
    <xdr:to>
      <xdr:col>7</xdr:col>
      <xdr:colOff>400050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a Milagros Beltran Castro" refreshedDate="45804.473707870369" createdVersion="5" refreshedVersion="5" minRefreshableVersion="3" recordCount="446">
  <cacheSource type="worksheet">
    <worksheetSource ref="A1:L447" sheet="Base 3"/>
  </cacheSource>
  <cacheFields count="12">
    <cacheField name="Cliente" numFmtId="0">
      <sharedItems count="28">
        <s v="A FOODS SPA"/>
        <s v="ARAUCO ZONA FRANCA S.P.A."/>
        <s v="CARNES ÑUBLE S.A"/>
        <s v="CENCOSUD RETAIL S.A."/>
        <s v="COMERCIAL CERRILLOS S.A."/>
        <s v="COMERCIAL DISER S.A."/>
        <s v="COMERCIALIZADORA DE ALIMENTOS LOS CISNES SPA"/>
        <s v="DISTRIBUIDORA ARAUCO SPA"/>
        <s v="DISTRIBUIDORA KARMAC SPA"/>
        <s v="DISTRIBUIDORA ROFIL LTDA"/>
        <s v="DUTFER S.A."/>
        <s v="FOODTRAIN TRADING LLC"/>
        <s v="FRIGORIFICO DE OSORNO S.A."/>
        <s v="FRIGORIFICOS IDEAL S.A."/>
        <s v="FRIOFOOD S.A."/>
        <s v="FT FOODS S.A."/>
        <s v="JBS CHILE LIMITADA"/>
        <s v="JEREZ PAVEZ Y CIA LTDA"/>
        <s v="MIL SABORES FOOD SPA"/>
        <s v="RENDIC HNOS. S.A."/>
        <s v="SODEXO CHILE SPA."/>
        <s v="SUSARON COMERCIAL LIMITADA"/>
        <s v="WALMART CHILE SA"/>
        <s v="AGROSUPER COMERC. DE ALIMENTOS LTDA"/>
        <s v="COMERCIALIZADORA SURFOOD SPA"/>
        <s v="CONSORCIO INDUSTRIAL DE ALIMENTOS S.A."/>
        <s v="ELABORADORA DE ALIMENTOS DOÑIHUE LTDA"/>
        <s v="GLOBAL PROTEIN S.A."/>
      </sharedItems>
    </cacheField>
    <cacheField name="Seq." numFmtId="0">
      <sharedItems/>
    </cacheField>
    <cacheField name="Atraso - semanas" numFmtId="1">
      <sharedItems containsString="0" containsBlank="1" containsNumber="1" containsInteger="1" minValue="-2" maxValue="11" count="12">
        <n v="0"/>
        <n v="-1"/>
        <n v="1"/>
        <n v="10"/>
        <n v="-2"/>
        <n v="11"/>
        <m/>
        <n v="2"/>
        <n v="4"/>
        <n v="3"/>
        <n v="5"/>
        <n v="8"/>
      </sharedItems>
    </cacheField>
    <cacheField name="Peso liquido Contrato/ Seq." numFmtId="0">
      <sharedItems containsSemiMixedTypes="0" containsString="0" containsNumber="1" minValue="1987.28" maxValue="24500"/>
    </cacheField>
    <cacheField name="Peso Liq. Cargado" numFmtId="0">
      <sharedItems containsString="0" containsBlank="1" containsNumber="1" minValue="1987.28" maxValue="24500"/>
    </cacheField>
    <cacheField name="Carga" numFmtId="1">
      <sharedItems containsString="0" containsBlank="1" containsNumber="1" containsInteger="1" minValue="667155" maxValue="704118"/>
    </cacheField>
    <cacheField name="Información" numFmtId="0">
      <sharedItems count="11">
        <s v="PROGRAMADOS PARA EMBARQUE"/>
        <s v="FACTURADO EN FECHA"/>
        <s v="PROGRAMADOS FUERA DE LA SEMANA"/>
        <s v="FACTURADO CON ATRASO"/>
        <s v="RESTRICCIÓN COMERCIAL"/>
        <s v="SIN PROGRAMACIÓN "/>
        <s v="BACKLOG SIN PROGRAMACIÓN"/>
        <s v="EMBARCADO EN FECHA"/>
        <s v="EMBARCADO CON ATRASO"/>
        <s v=" PROGRAMADOS FUERA DE LA SEMANA"/>
        <s v="SIN PROGRAMACIÓN"/>
      </sharedItems>
    </cacheField>
    <cacheField name="Planta" numFmtId="0">
      <sharedItems/>
    </cacheField>
    <cacheField name="Comentarios" numFmtId="0">
      <sharedItems containsBlank="1"/>
    </cacheField>
    <cacheField name="Camiones" numFmtId="0">
      <sharedItems containsMixedTypes="1" containsNumber="1" minValue="8.8776157260621436E-2" maxValue="1"/>
    </cacheField>
    <cacheField name="Causa" numFmtId="0">
      <sharedItems count="18">
        <s v=" "/>
        <s v="DESVIO DE CALIDAD"/>
        <s v="PRODUCCIÓN"/>
        <s v="REGISTRO"/>
        <s v="EXPEDICCIÓN"/>
        <s v="CAMIÓN"/>
        <s v="CLIENTE"/>
        <s v="EMBALAJE"/>
        <s v="FALLA DEMANDA "/>
        <s v="ALINEAMENTO COMERCIAL"/>
        <s v="ANALISIS"/>
        <s v="BLOQUEO SIF"/>
        <s v="CSI"/>
        <s v="SHIPPING"/>
        <s v="HABILITACION"/>
        <s v="COMERCIAL"/>
        <s v="CALIDAD" u="1"/>
        <s v="EXPEDICIÓN" u="1"/>
      </sharedItems>
    </cacheField>
    <cacheField name="Descripción reducida" numFmtId="0">
      <sharedItems count="56">
        <s v="CHULETA VETADA"/>
        <s v="TRUTRO ENTERO"/>
        <s v="POLLO ENTERO 2.1"/>
        <s v="CHULETA CENTRO"/>
        <s v="COSTILLAS"/>
        <s v="MALAYA"/>
        <s v="PLATEADA"/>
        <s v="COSTILLAR"/>
        <s v="FILETITTO SIN PIEL"/>
        <s v="PECHUGA SIN PIEL"/>
        <s v="TRUTRO LARGO"/>
        <s v="PULPA PIERNA ENFRIADA"/>
        <s v="PULPA PIERNA ESPECIAL"/>
        <s v="CERDO SIN HUESO- GANSO"/>
        <s v="TRUTRO ALA"/>
        <s v="PECHUGA MARINADA"/>
        <s v=" PULPA PIERNA"/>
        <s v="PECHUGA IQF MARINADA"/>
        <s v="FILETITOS DE PECHUGA"/>
        <s v="PAVO ENTERO"/>
        <s v="POLLO ENTERO 1.8"/>
        <s v="POLLO ENTERO 1.9"/>
        <s v="POLLO ENTERO 2.0"/>
        <s v="PECHUGA DE POLLO DESHUESADA "/>
        <s v="CARNE Y PIEL DE POLLO COCIDA, CONDIMENTADA, REBOZADA Y CONGELADA"/>
        <s v="SALCHICHA DE POLLO Y CERDO"/>
        <s v="TRUTRO CORTO"/>
        <s v="PECHUGA DESHUESADA"/>
        <s v="PATAS DELANTERAS"/>
        <s v="PECHUGA DESHUESADA SIN PIEL"/>
        <s v="TRUTRO ALA CON HUESO"/>
        <s v="PECHUGA CON HUESO"/>
        <s v="SALCHICHAS DE POLLO Y CERDO"/>
        <s v="TRUTRO CORTO CON PIEL"/>
        <s v="TRUTRO ENTERO CON HUESO"/>
        <s v="SALCHICHA DE POLLO"/>
        <s v="COSTILLAR PUNTA "/>
        <s v="TRUTRO CORTO CON HUESO"/>
        <s v="TRUTRO ENTERO DESHUESADO"/>
        <s v="FILETITO SIN PIEL"/>
        <s v="TRUTRO LARGO CON HUESO"/>
        <s v="ALITAS CON HUESO"/>
        <s v="PECHUGA CON HUESO CON PIEL"/>
        <s v="PECHUGA BLOCK"/>
        <s v="PULPA PIERNA"/>
        <s v="PALETA"/>
        <s v="MDM"/>
        <s v="POLLO ENTERO 2.2"/>
        <s v="PATAS TRAZERAS"/>
        <s v="PANCETA CON HUESO"/>
        <s v="PANCETA SIN HUESO"/>
        <s v="PERNIL MANO"/>
        <s v="COSTILLAS CON BARBECUE"/>
        <s v="PECHUGA 6X2"/>
        <e v="#N/A"/>
        <s v="PECHUGA ENTERA CON HU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a Milagros Beltran Castro" refreshedDate="45881.646851273152" createdVersion="5" refreshedVersion="5" minRefreshableVersion="3" recordCount="477">
  <cacheSource type="worksheet">
    <worksheetSource ref="A2:AM479" sheet="CIERRES RODOVIARIOS"/>
  </cacheSource>
  <cacheFields count="39">
    <cacheField name="Restricción de contrato" numFmtId="49">
      <sharedItems containsBlank="1"/>
    </cacheField>
    <cacheField name="Cliente" numFmtId="49">
      <sharedItems count="38">
        <s v="A FOODS SPA"/>
        <s v="AGROSUPER COMERC. DE ALIMENTOS LTDA"/>
        <s v="ARAUCO ZONA FRANCA S.P.A."/>
        <s v="BENDITA SPA"/>
        <s v="BIDFOOD CHILE S.A"/>
        <s v="CARNES ÑUBLE S.A"/>
        <s v="CENCOSUD RETAIL S.A."/>
        <s v="CENTRAL DE CARNES LTDA"/>
        <s v="COMERCIAL CATERBEEF COMPAÑÍA LIMITADA"/>
        <s v="COMERCIAL CERRILLOS S.A."/>
        <s v="COMERCIAL DISER LTDA"/>
        <s v="COMERCIALIZADORA BOMBO SPA"/>
        <s v="COMERCIALIZADORA DE ALIMENTOS LOS CISNES SPA"/>
        <s v="COMERCIALIZADORA DE CARNES LUCAR LIMITADA"/>
        <s v="COMERCIALIZADORA INTERANDINA S.A."/>
        <s v="COMERCIALIZADORA SURFOOD SPA"/>
        <s v="COMERCIAL Y TRANSPORTES AUSTRAL NEGOCIOS SPA"/>
        <s v="DISTRIBUIDORA ARAUCO SPA"/>
        <s v="DISTRIBUIDORA KARMAC SPA"/>
        <s v="DISTRIBUIDORA MAXCERDO LTDA."/>
        <s v="DISTRIBUIDORA ROFIL LTDA"/>
        <s v="DISTRIBUIDORA Y COMERCIALIZADORA LYL SPA"/>
        <s v="DUTFER S.A."/>
        <s v="FOODTRAIN TRADING LLC"/>
        <s v="FRIGORIFICO DE OSORNO S.A."/>
        <s v="FRIGORIFICOS IDEAL S.A."/>
        <s v="FT FOODS S.A."/>
        <s v="IMPORTADORA Y ALIMENTOS ICB FOOD SERVICE SPA."/>
        <s v="JBS CHILE LIMITADA"/>
        <s v="JP IMPORTADORA Y COMERCIALIZADORA SPA"/>
        <s v="LLCB INTERNATIONAL S.A.S"/>
        <s v="RENDIC HNOS. S.A."/>
        <s v="SUSARON COMERCIAL LIMITADA"/>
        <s v="TAK S.A"/>
        <s v="WALMART CHILE SA"/>
        <s v="JEREZ PAVEZ Y CIA LTDA" u="1"/>
        <s v="ALIMENTOS SAN MATEO S.A." u="1"/>
        <s v="CONSORCIO INDUSTRIAL DE ALIMENTOS S.A." u="1"/>
      </sharedItems>
    </cacheField>
    <cacheField name="Seq." numFmtId="49">
      <sharedItems/>
    </cacheField>
    <cacheField name="Fecha Contrato" numFmtId="164">
      <sharedItems containsSemiMixedTypes="0" containsNonDate="0" containsDate="1" containsString="0" minDate="2025-01-14T00:00:00" maxDate="2025-08-12T00:00:00"/>
    </cacheField>
    <cacheField name="PO" numFmtId="49">
      <sharedItems/>
    </cacheField>
    <cacheField name="Semana de Cierre" numFmtId="1">
      <sharedItems containsSemiMixedTypes="0" containsString="0" containsNumber="1" containsInteger="1" minValue="10" maxValue="36"/>
    </cacheField>
    <cacheField name="Data Inicio (Cierre)" numFmtId="164">
      <sharedItems containsSemiMixedTypes="0" containsNonDate="0" containsDate="1" containsString="0" minDate="2025-02-10T00:00:00" maxDate="2025-09-02T00:00:00"/>
    </cacheField>
    <cacheField name="Data Fin (Cierre)" numFmtId="164">
      <sharedItems containsSemiMixedTypes="0" containsNonDate="0" containsDate="1" containsString="0" minDate="2025-04-19T00:00:00" maxDate="2025-09-07T00:00:00"/>
    </cacheField>
    <cacheField name="Programado" numFmtId="164">
      <sharedItems containsNonDate="0" containsDate="1" containsString="0" containsBlank="1" minDate="2025-07-30T00:00:00" maxDate="2025-09-03T00:00:00"/>
    </cacheField>
    <cacheField name="." numFmtId="164">
      <sharedItems containsNonDate="0" containsDate="1" containsString="0" containsBlank="1" minDate="2025-07-30T00:00:00" maxDate="2025-08-31T00:00:00"/>
    </cacheField>
    <cacheField name="Semana programada " numFmtId="0">
      <sharedItems containsString="0" containsBlank="1" containsNumber="1" containsInteger="1" minValue="31" maxValue="36"/>
    </cacheField>
    <cacheField name="Atraso - semanas" numFmtId="1">
      <sharedItems containsString="0" containsBlank="1" containsNumber="1" containsInteger="1" minValue="-2" maxValue="6"/>
    </cacheField>
    <cacheField name="Facturado" numFmtId="164">
      <sharedItems containsNonDate="0" containsDate="1" containsString="0" containsBlank="1" minDate="2025-08-01T00:00:00" maxDate="2025-08-13T00:00:00"/>
    </cacheField>
    <cacheField name="Fecha emissión Sanitario" numFmtId="164">
      <sharedItems containsNonDate="0" containsDate="1" containsString="0" containsBlank="1" minDate="2025-06-05T00:00:00" maxDate="2025-08-13T00:00:00"/>
    </cacheField>
    <cacheField name="Incoterm" numFmtId="49">
      <sharedItems/>
    </cacheField>
    <cacheField name="Frontera" numFmtId="49">
      <sharedItems/>
    </cacheField>
    <cacheField name="POD" numFmtId="49">
      <sharedItems/>
    </cacheField>
    <cacheField name="Transportadora" numFmtId="49">
      <sharedItems containsBlank="1"/>
    </cacheField>
    <cacheField name="Item " numFmtId="1">
      <sharedItems containsSemiMixedTypes="0" containsString="0" containsNumber="1" containsInteger="1" minValue="32219" maxValue="999901"/>
    </cacheField>
    <cacheField name="Sigla" numFmtId="49">
      <sharedItems/>
    </cacheField>
    <cacheField name="Negocio" numFmtId="49">
      <sharedItems/>
    </cacheField>
    <cacheField name="Producto" numFmtId="49">
      <sharedItems count="53">
        <s v="CORTES DE CERDO CONGELADOS CON HUESO - CHULETA VETADA"/>
        <s v="CORTES DE CERDO CONGELADO CON HUESO - CHULETA CENTRO"/>
        <s v="CORTES CONGELADOS DE POLLO MEDIA PECHUGA SIN HUESO SIN PIEL SIN FILETILLO"/>
        <s v="CARNE DE POLLO CON HUESO Y CON PIEL CONGELADA - TRUTRO ENTERO"/>
        <s v="POLLO EVISCERADO SIN MENUDENCIAS CON HUESO Y CON PIEL CONGELADO"/>
        <s v="CARNE DE POLLO CON HUESO Y CON PIEL CONGELADA - TRUTRO ALA"/>
        <s v="PANCETA CON HUESO DE CERDO CONGELADA"/>
        <s v="CARNE DE POLLO CON HUESO Y CON PIEL CONGELADA - TRUTRO CUARTO"/>
        <s v="CARNE DE POLLO DESHUESADA MARINADA CONGELADA - PECHUGA"/>
        <s v="CARNE CONGELADA DE CERDO CON HUESO - COSTILLAR"/>
        <s v="MEDIA PECHUGA DE POLLO CONGELADA, SIN PIEL, SIN HUESO, SIN FILETILLO"/>
        <s v="CARNE DE CERDO CON HUESO CONGELADA - COSTILLAS"/>
        <s v="CARNE DE CERDO SIN HUESO CONGELADA - MALAYA"/>
        <s v="CARNE DE CERDO SIN HUESO CONGELADA - PLATEADA"/>
        <s v="CARNE DE CERDO CON HUESO CONGELADA - COSTILLAR"/>
        <s v="CORTES CONGELADOS DE POLLO (PECHUGA SIN HUESO SIN PIEL SIN SOLOMILLO)"/>
        <s v="CARNE ENFRIADA DE CERDO SIN HUESO - PULPA PIERNA"/>
        <s v="CARNE CONGELADA DE CERDO SIN HUESO - PULPA PIERNA"/>
        <s v="CORTES DE CERDO SIN HUESO CONGELADOS - PULPA PIERNA"/>
        <s v="CARNE DE CERDO ENFRIADA SIN HUESO - PULPA PIERNA"/>
        <s v="CARNE DE POLLO MARINADA CON HUESO Y CON PIEL CONGELADA - TRUTRO LARGO"/>
        <s v="CARNE DE POLLO MARINADA SIN HUESO Y SIN PIEL CONGELADA - FILETITOS DE PECHUGA"/>
        <s v="CORTES DE CERDO CONGELADO CON HUESO - PALETA"/>
        <s v="CARNE DE POLLO SIN HUESO Y SIN PIEL CONGELADA - FILETITOS DE PECHUGA"/>
        <s v="CARNE DE POLLO CON HUESO Y CON PIEL CONGELADA - TRUTRO CORTO"/>
        <s v="CARNE DE POLLO DESHUESADA MECANICAMENTE (MDM) CONGELADA"/>
        <s v="CORTES DE CERDO SIN HUESO CONGELADOS - LOMO"/>
        <s v="CARNE DE POLLO CON HUESO Y CON PIEL CONGELADA - PECHUGA"/>
        <s v="PATAS DE CERDO CONGELADAS"/>
        <s v="CARNE DE POLLO MARINADA CON HUESO Y CON PIEL CONGELADA - TRUTRO ALA"/>
        <s v="CARNE CONGELADA DE CERDO SIN HUESO - RECORTES (PROHIBIDA LA VENTA EN MINORISTAS)"/>
        <s v=" CARNE CONGELADA DE CERDO CON HUESO - COSTILLAR"/>
        <s v="CARNE DE POLLO MARINADA SIN HUESO Y SIN PIEL CONGELADA - PECHUGA"/>
        <s v="CARNE CONGELADA DE POLLO CON HUESO - TRUTRO ENTERO"/>
        <s v="PECHUGA DE POLLO CONGELADA DESHUESADA"/>
        <s v="CARNE CONGELADA DE CERDO CON HUESO - COSTILLAR TIPO BABY BACK RIBS"/>
        <s v="PANCETA DE CERDO SIN HUESO CONGELADA"/>
        <s v="CARNE Y PIEL DE POLLO COCIDA, CONDIMENTADA, REBOZADA Y CONGELADA"/>
        <s v="PECHUGA DE POLLO CONGELADA DESHUESADA SIN PIEL"/>
        <s v="CARNE DE POLLO SIN HUESO  Y SIN PIEL CONGELADA - FILETITOS DE PECHUGA"/>
        <s v="CARNE DE POLLO CON HUESO Y CON PIEL CONGELADA - TRUTRO LARGO"/>
        <s v="CARNE DE CERDO CONGELADA CON HUESO CON PIEL - PERNIL MANO"/>
        <s v="SALCHICHA DE PAVO REFRIGERADA"/>
        <s v="SALCHICHA DE POLLO REFRIGERADA"/>
        <s v="SALCHICHAS DE POLLO Y CERDO REFRIGERADAS"/>
        <s v="CARNE DE POLLO SIN HUESO Y CON PIEL CONGELADA - TRUTRO ENTERO"/>
        <s v="CARNE DE POLLO CON HUESO Y CON PIEL CONGELADA - PECHUGA ENTERA"/>
        <s v="CARNE MARINADA CONGELADA DE POLLO SIN HUESO - FILETITO SIN PIEL"/>
        <s v="CARNE MARINADA CONGELADA DE POLLO SIN HUESO - PECHUGA SIN PIEL"/>
        <s v="CARNE MARINADA CONGELADA DE POLLO CON HUESO - ALITAS"/>
        <s v="CORTES CONGELADOS DE CERDO SIN HUESO - SOLOMILLO" u="1"/>
        <s v="CARNE DE POLLO MOLIDA, SAZONADA, REBOZADA, PRE-FRITA, COCIDA Y CONGELADA" u="1"/>
        <s v="CARNE CONGELADA DE POLLO CON HUESO - TRUTRO LARGO RECORTADO (TROZOS)" u="1"/>
      </sharedItems>
    </cacheField>
    <cacheField name="Precio" numFmtId="0">
      <sharedItems containsSemiMixedTypes="0" containsString="0" containsNumber="1" containsInteger="1" minValue="630" maxValue="10250"/>
    </cacheField>
    <cacheField name="Sif Producción" numFmtId="1">
      <sharedItems containsString="0" containsBlank="1" containsNumber="1" containsInteger="1" minValue="15" maxValue="3392"/>
    </cacheField>
    <cacheField name="Marca" numFmtId="49">
      <sharedItems/>
    </cacheField>
    <cacheField name="Peso liquido Contrato/ Seq." numFmtId="0">
      <sharedItems containsSemiMixedTypes="0" containsString="0" containsNumber="1" minValue="1620" maxValue="24500"/>
    </cacheField>
    <cacheField name="Peso Liq. Cargado" numFmtId="0">
      <sharedItems containsString="0" containsBlank="1" containsNumber="1" minValue="2000" maxValue="24500"/>
    </cacheField>
    <cacheField name="Cajas" numFmtId="1">
      <sharedItems containsString="0" containsBlank="1" containsNumber="1" containsInteger="1" minValue="117" maxValue="4083"/>
    </cacheField>
    <cacheField name="Factura" numFmtId="49">
      <sharedItems containsBlank="1"/>
    </cacheField>
    <cacheField name="Carga" numFmtId="1">
      <sharedItems containsString="0" containsBlank="1" containsNumber="1" containsInteger="1" minValue="985721" maxValue="1004725"/>
    </cacheField>
    <cacheField name="Chapa Caballo" numFmtId="49">
      <sharedItems containsBlank="1"/>
    </cacheField>
    <cacheField name="Chapa Remolque" numFmtId="49">
      <sharedItems containsBlank="1"/>
    </cacheField>
    <cacheField name="Información" numFmtId="0">
      <sharedItems count="8">
        <s v="PROGRAMADOS PARA EMBARQUE"/>
        <s v="RESTRICCIÓN COMERCIAL"/>
        <s v="PROGRAMADOS FUERA DE LA SEMANA"/>
        <s v="FACTURADO EN FECHA"/>
        <s v="SIN PROGRAMACIÓN"/>
        <s v="FACTURADO CON ATRASO"/>
        <s v="BACKLOG SIN PROGRAMACIÓN"/>
        <s v="AGUARDA TRANSFERENCIA "/>
      </sharedItems>
    </cacheField>
    <cacheField name="CLASE" numFmtId="0">
      <sharedItems/>
    </cacheField>
    <cacheField name="Planta" numFmtId="0">
      <sharedItems/>
    </cacheField>
    <cacheField name="Comentarios" numFmtId="0">
      <sharedItems/>
    </cacheField>
    <cacheField name="Camiones" numFmtId="2">
      <sharedItems containsMixedTypes="1" containsNumber="1" minValue="8.1466395112016296E-2" maxValue="1"/>
    </cacheField>
    <cacheField name="Causa" numFmtId="2">
      <sharedItems count="9">
        <s v=" "/>
        <s v="BLOQUEO SIF "/>
        <s v="PRODUCCIÓN"/>
        <s v="PLANTA"/>
        <s v="COMERCIAL"/>
        <s v="EXPEDICIÓN"/>
        <s v="SIF"/>
        <s v="TRANSPORTE"/>
        <s v="P&amp;D" u="1"/>
      </sharedItems>
    </cacheField>
    <cacheField name="Descripción reducida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a Milagros Beltran Castro" refreshedDate="45881.654685300928" createdVersion="5" refreshedVersion="5" minRefreshableVersion="3" recordCount="86">
  <cacheSource type="worksheet">
    <worksheetSource ref="A2:AN88" sheet="MARITIMO"/>
  </cacheSource>
  <cacheFields count="40">
    <cacheField name="Restricción de contrato" numFmtId="49">
      <sharedItems containsBlank="1"/>
    </cacheField>
    <cacheField name="Cliente " numFmtId="49">
      <sharedItems count="5">
        <s v="AGROSUPER COMERC. DE ALIMENTOS LTDA"/>
        <s v="CONSORCIO INDUSTRIAL DE ALIMENTOS S.A."/>
        <s v="JBS CHILE LIMITADA"/>
        <s v="JEREZ PAVEZ Y CIA LTDA"/>
        <s v="JP IMPORTADORA Y COMERCIALIZADORA SPA"/>
      </sharedItems>
    </cacheField>
    <cacheField name="Contrato" numFmtId="49">
      <sharedItems/>
    </cacheField>
    <cacheField name="PO" numFmtId="164">
      <sharedItems containsDate="1" containsMixedTypes="1" minDate="1902-01-03T00:00:00" maxDate="1921-05-10T00:00:00"/>
    </cacheField>
    <cacheField name="Data Inicio (Cierre)" numFmtId="14">
      <sharedItems containsSemiMixedTypes="0" containsNonDate="0" containsDate="1" containsString="0" minDate="2025-05-05T00:00:00" maxDate="2025-09-23T00:00:00"/>
    </cacheField>
    <cacheField name="Data Fin (Cierre)" numFmtId="14">
      <sharedItems containsSemiMixedTypes="0" containsNonDate="0" containsDate="1" containsString="0" minDate="2025-05-10T00:00:00" maxDate="2025-09-29T00:00:00"/>
    </cacheField>
    <cacheField name="Semana de Cierre" numFmtId="1">
      <sharedItems containsSemiMixedTypes="0" containsString="0" containsNumber="1" containsInteger="1" minValue="19" maxValue="39"/>
    </cacheField>
    <cacheField name="Salida de Brasil" numFmtId="14">
      <sharedItems containsNonDate="0" containsDate="1" containsString="0" containsBlank="1" minDate="2025-05-29T00:00:00" maxDate="2025-08-30T00:00:00"/>
    </cacheField>
    <cacheField name="Semana Embarque" numFmtId="1">
      <sharedItems containsString="0" containsBlank="1" containsNumber="1" containsInteger="1" minValue="22" maxValue="35"/>
    </cacheField>
    <cacheField name="semana de atraso" numFmtId="1">
      <sharedItems containsString="0" containsBlank="1" containsNumber="1" containsInteger="1" minValue="-2" maxValue="3"/>
    </cacheField>
    <cacheField name="llegada estimada Chile" numFmtId="14">
      <sharedItems containsNonDate="0" containsDate="1" containsString="0" containsBlank="1" minDate="2025-07-05T00:00:00" maxDate="2025-09-15T00:00:00"/>
    </cacheField>
    <cacheField name="Buque" numFmtId="1">
      <sharedItems/>
    </cacheField>
    <cacheField name="Contenedor" numFmtId="164">
      <sharedItems/>
    </cacheField>
    <cacheField name="Booking" numFmtId="0">
      <sharedItems containsString="0" containsBlank="1" containsNumber="1" containsInteger="1" minValue="19889767" maxValue="721009723"/>
    </cacheField>
    <cacheField name="Nm Armado Emb" numFmtId="49">
      <sharedItems containsBlank="1"/>
    </cacheField>
    <cacheField name="Incoterm" numFmtId="49">
      <sharedItems/>
    </cacheField>
    <cacheField name="POL" numFmtId="49">
      <sharedItems containsBlank="1"/>
    </cacheField>
    <cacheField name="POD" numFmtId="49">
      <sharedItems/>
    </cacheField>
    <cacheField name="Cd Item" numFmtId="1">
      <sharedItems containsSemiMixedTypes="0" containsString="0" containsNumber="1" containsInteger="1" minValue="43761" maxValue="996662"/>
    </cacheField>
    <cacheField name="Sigla" numFmtId="49">
      <sharedItems/>
    </cacheField>
    <cacheField name="Producto" numFmtId="49">
      <sharedItems count="12">
        <s v="CORTES DE CERDO CONGELADOS CON HUESO - CHULETA VETADA"/>
        <s v="CORTES DE CERDO CONGELADO CON HUESO - CHULETA CENTRO"/>
        <s v="CARNE CONGELADA DE CERDO SIN HUESO - PULPA PIERNA"/>
        <s v="CARNE CONGELADA DE CERDO SIN HUESO - PALETA"/>
        <s v="CORTES CONGELADOS DE POLLO MEDIA PECHUGA SIN HUESO SIN PIEL SIN FILETILLO"/>
        <s v="CARNE CONGELADA DE POLLO CON HUESO - TRUTRO LARGO RECORTADO (TROZOS)"/>
        <s v="CARNE CONGELADA DE POLLO CON HUESO - TRUTRO ENTERO"/>
        <s v="CORTES CONGELADOS DE POLLO (PECHUGA SIN HUESO SIN PIEL SIN SOLOMILLO)"/>
        <s v="CARNE DE POLLO CON HUESO Y CON PIEL CONGELADA - TRUTRO ENTERO"/>
        <s v="CORTES DE CERDO SIN HUESO CONGELADOS - PULPA PIERNA"/>
        <s v="PANCETA CON HUESO DE CERDO CONGELADA"/>
        <s v="CARNE DE CERDO CON HUESO CONGELADA - COSTILLAR"/>
      </sharedItems>
    </cacheField>
    <cacheField name="Negocio" numFmtId="49">
      <sharedItems/>
    </cacheField>
    <cacheField name="Precio" numFmtId="0">
      <sharedItems containsSemiMixedTypes="0" containsString="0" containsNumber="1" containsInteger="1" minValue="1440" maxValue="3590"/>
    </cacheField>
    <cacheField name="Peso Contrato" numFmtId="2">
      <sharedItems containsSemiMixedTypes="0" containsString="0" containsNumber="1" minValue="6000" maxValue="24500"/>
    </cacheField>
    <cacheField name="Peso Planeado" numFmtId="2">
      <sharedItems containsString="0" containsBlank="1" containsNumber="1" minValue="23245.85" maxValue="24000"/>
    </cacheField>
    <cacheField name="Cajas" numFmtId="1">
      <sharedItems containsSemiMixedTypes="0" containsString="0" containsNumber="1" minValue="400" maxValue="1808.2307699999999"/>
    </cacheField>
    <cacheField name="Programado en planta" numFmtId="14">
      <sharedItems containsNonDate="0" containsDate="1" containsString="0" containsBlank="1" minDate="2025-05-16T00:00:00" maxDate="2025-08-19T00:00:00"/>
    </cacheField>
    <cacheField name="facturado en planta" numFmtId="14">
      <sharedItems containsNonDate="0" containsDate="1" containsString="0" containsBlank="1" minDate="2025-05-14T00:00:00" maxDate="2025-08-09T00:00:00"/>
    </cacheField>
    <cacheField name="CSI" numFmtId="14">
      <sharedItems containsNonDate="0" containsDate="1" containsString="0" containsBlank="1" minDate="2025-05-16T00:00:00" maxDate="2025-08-12T00:00:00"/>
    </cacheField>
    <cacheField name="Carga" numFmtId="1">
      <sharedItems containsString="0" containsBlank="1" containsNumber="1" containsInteger="1" minValue="966318" maxValue="1003928"/>
    </cacheField>
    <cacheField name="Factura" numFmtId="49">
      <sharedItems containsBlank="1"/>
    </cacheField>
    <cacheField name="SIF" numFmtId="0">
      <sharedItems containsString="0" containsBlank="1" containsNumber="1" containsInteger="1" minValue="15" maxValue="3392"/>
    </cacheField>
    <cacheField name="Num. BL" numFmtId="0">
      <sharedItems containsBlank="1" containsMixedTypes="1" containsNumber="1" containsInteger="1" minValue="255088541" maxValue="720870769"/>
    </cacheField>
    <cacheField name="INFORMACIÓN SISTEMA" numFmtId="0">
      <sharedItems/>
    </cacheField>
    <cacheField name="Información" numFmtId="0">
      <sharedItems count="5">
        <s v="EMBARCADO EN FECHA"/>
        <s v="EMBARCADO CON ATRASO"/>
        <s v="SIN PROGRAMACIÓN"/>
        <s v="RESTRICCIÓN COMERCIAL"/>
        <s v="PROGRAMADOS PARA EMBARQUE"/>
      </sharedItems>
    </cacheField>
    <cacheField name="PLANTA" numFmtId="0">
      <sharedItems containsBlank="1"/>
    </cacheField>
    <cacheField name="Comentarios" numFmtId="2">
      <sharedItems containsBlank="1"/>
    </cacheField>
    <cacheField name="Carga2" numFmtId="2">
      <sharedItems containsBlank="1" containsMixedTypes="1" containsNumber="1" containsInteger="1" minValue="1" maxValue="1"/>
    </cacheField>
    <cacheField name="Causa" numFmtId="2">
      <sharedItems containsBlank="1"/>
    </cacheField>
    <cacheField name="Descripción reducida" numFmtId="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a Milagros Beltran Castro" refreshedDate="45881.655157291665" createdVersion="5" refreshedVersion="5" minRefreshableVersion="3" recordCount="81">
  <cacheSource type="worksheet">
    <worksheetSource ref="A2:AN83" sheet="MARITIMO"/>
  </cacheSource>
  <cacheFields count="40">
    <cacheField name="Restricción de contrato" numFmtId="49">
      <sharedItems containsBlank="1"/>
    </cacheField>
    <cacheField name="Cliente " numFmtId="49">
      <sharedItems/>
    </cacheField>
    <cacheField name="Contrato" numFmtId="49">
      <sharedItems/>
    </cacheField>
    <cacheField name="PO" numFmtId="164">
      <sharedItems containsDate="1" containsMixedTypes="1" minDate="1902-01-03T00:00:00" maxDate="1921-05-10T00:00:00"/>
    </cacheField>
    <cacheField name="Data Inicio (Cierre)" numFmtId="14">
      <sharedItems containsSemiMixedTypes="0" containsNonDate="0" containsDate="1" containsString="0" minDate="2025-05-05T00:00:00" maxDate="2025-09-23T00:00:00"/>
    </cacheField>
    <cacheField name="Data Fin (Cierre)" numFmtId="14">
      <sharedItems containsSemiMixedTypes="0" containsNonDate="0" containsDate="1" containsString="0" minDate="2025-05-10T00:00:00" maxDate="2025-09-29T00:00:00"/>
    </cacheField>
    <cacheField name="Semana de Cierre" numFmtId="1">
      <sharedItems containsSemiMixedTypes="0" containsString="0" containsNumber="1" containsInteger="1" minValue="19" maxValue="39"/>
    </cacheField>
    <cacheField name="Salida de Brasil" numFmtId="14">
      <sharedItems containsNonDate="0" containsDate="1" containsString="0" containsBlank="1" minDate="2025-05-29T00:00:00" maxDate="2025-08-16T00:00:00"/>
    </cacheField>
    <cacheField name="Semana Embarque" numFmtId="1">
      <sharedItems containsString="0" containsBlank="1" containsNumber="1" containsInteger="1" minValue="22" maxValue="33"/>
    </cacheField>
    <cacheField name="semana de atraso" numFmtId="1">
      <sharedItems containsString="0" containsBlank="1" containsNumber="1" containsInteger="1" minValue="-2" maxValue="3"/>
    </cacheField>
    <cacheField name="llegada estimada Chile" numFmtId="14">
      <sharedItems containsNonDate="0" containsDate="1" containsString="0" containsBlank="1" minDate="2025-07-05T00:00:00" maxDate="2025-09-06T00:00:00"/>
    </cacheField>
    <cacheField name="Buque" numFmtId="1">
      <sharedItems/>
    </cacheField>
    <cacheField name="Contenedor" numFmtId="164">
      <sharedItems/>
    </cacheField>
    <cacheField name="Booking" numFmtId="0">
      <sharedItems containsString="0" containsBlank="1" containsNumber="1" containsInteger="1" minValue="19889767" maxValue="721000986"/>
    </cacheField>
    <cacheField name="Nm Armado Emb" numFmtId="49">
      <sharedItems containsBlank="1"/>
    </cacheField>
    <cacheField name="Incoterm" numFmtId="49">
      <sharedItems/>
    </cacheField>
    <cacheField name="POL" numFmtId="49">
      <sharedItems containsBlank="1"/>
    </cacheField>
    <cacheField name="POD" numFmtId="49">
      <sharedItems/>
    </cacheField>
    <cacheField name="Cd Item" numFmtId="1">
      <sharedItems containsSemiMixedTypes="0" containsString="0" containsNumber="1" containsInteger="1" minValue="43761" maxValue="996662"/>
    </cacheField>
    <cacheField name="Sigla" numFmtId="49">
      <sharedItems/>
    </cacheField>
    <cacheField name="Producto" numFmtId="49">
      <sharedItems/>
    </cacheField>
    <cacheField name="Negocio" numFmtId="49">
      <sharedItems/>
    </cacheField>
    <cacheField name="Precio" numFmtId="0">
      <sharedItems containsSemiMixedTypes="0" containsString="0" containsNumber="1" containsInteger="1" minValue="1440" maxValue="3590"/>
    </cacheField>
    <cacheField name="Peso Contrato" numFmtId="2">
      <sharedItems containsSemiMixedTypes="0" containsString="0" containsNumber="1" minValue="6000" maxValue="24500"/>
    </cacheField>
    <cacheField name="Peso Planeado" numFmtId="2">
      <sharedItems containsString="0" containsBlank="1" containsNumber="1" minValue="23245.85" maxValue="23999.7"/>
    </cacheField>
    <cacheField name="Cajas" numFmtId="1">
      <sharedItems containsSemiMixedTypes="0" containsString="0" containsNumber="1" minValue="400" maxValue="1808.2307699999999"/>
    </cacheField>
    <cacheField name="Programado en planta" numFmtId="14">
      <sharedItems containsNonDate="0" containsDate="1" containsString="0" containsBlank="1" minDate="2025-05-16T00:00:00" maxDate="2025-08-09T00:00:00"/>
    </cacheField>
    <cacheField name="facturado en planta" numFmtId="14">
      <sharedItems containsNonDate="0" containsDate="1" containsString="0" containsBlank="1" minDate="2025-05-14T00:00:00" maxDate="2025-08-09T00:00:00"/>
    </cacheField>
    <cacheField name="CSI" numFmtId="14">
      <sharedItems containsNonDate="0" containsDate="1" containsString="0" containsBlank="1" minDate="2025-05-16T00:00:00" maxDate="2025-08-12T00:00:00"/>
    </cacheField>
    <cacheField name="Carga" numFmtId="1">
      <sharedItems containsString="0" containsBlank="1" containsNumber="1" containsInteger="1" minValue="966318" maxValue="1002269"/>
    </cacheField>
    <cacheField name="Factura" numFmtId="49">
      <sharedItems containsBlank="1"/>
    </cacheField>
    <cacheField name="SIF" numFmtId="0">
      <sharedItems containsString="0" containsBlank="1" containsNumber="1" containsInteger="1" minValue="15" maxValue="3392"/>
    </cacheField>
    <cacheField name="Num. BL" numFmtId="0">
      <sharedItems containsBlank="1" containsMixedTypes="1" containsNumber="1" containsInteger="1" minValue="255088541" maxValue="720870769"/>
    </cacheField>
    <cacheField name="INFORMACIÓN SISTEMA" numFmtId="0">
      <sharedItems/>
    </cacheField>
    <cacheField name="Información" numFmtId="0">
      <sharedItems count="7">
        <s v="EMBARCADO EN FECHA"/>
        <s v="EMBARCADO CON ATRASO"/>
        <s v="SIN PROGRAMACIÓN"/>
        <s v="RESTRICCIÓN COMERCIAL"/>
        <s v="PROGRAMADOS PARA EMBARQUE"/>
        <s v="AGUARDANDO BUQUE" u="1"/>
        <s v=" PROGRAMADOS FUERA DE LA SEMANA" u="1"/>
      </sharedItems>
    </cacheField>
    <cacheField name="PLANTA" numFmtId="0">
      <sharedItems/>
    </cacheField>
    <cacheField name="Comentarios" numFmtId="2">
      <sharedItems containsBlank="1"/>
    </cacheField>
    <cacheField name="Carga2" numFmtId="2">
      <sharedItems containsMixedTypes="1" containsNumber="1" containsInteger="1" minValue="1" maxValue="1"/>
    </cacheField>
    <cacheField name="Causa" numFmtId="2">
      <sharedItems containsBlank="1" count="9">
        <s v=" "/>
        <s v="SHIPPING"/>
        <s v="COMERCIAL/PRODUCCIÓN"/>
        <s v="EXPEDICIÓN"/>
        <s v="PRODUCCIÓN"/>
        <s v="CSI"/>
        <s v="COMERCIAL"/>
        <s v="BLOQUEO SIF " u="1"/>
        <m u="1"/>
      </sharedItems>
    </cacheField>
    <cacheField name="Descripción reducida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">
  <r>
    <x v="0"/>
    <s v="90339.1"/>
    <x v="0"/>
    <n v="24500"/>
    <n v="24500"/>
    <n v="703914"/>
    <x v="0"/>
    <s v="30.475 - SEBERI - AB.SUINOS/IND."/>
    <s v=" "/>
    <s v=" "/>
    <x v="0"/>
    <x v="0"/>
  </r>
  <r>
    <x v="1"/>
    <s v="86975.1"/>
    <x v="1"/>
    <n v="24345"/>
    <n v="24345"/>
    <n v="694962"/>
    <x v="1"/>
    <s v="30.280 - FORQUILHINHA - AB. AVES"/>
    <s v=" "/>
    <s v=" "/>
    <x v="0"/>
    <x v="1"/>
  </r>
  <r>
    <x v="1"/>
    <s v="89492.1"/>
    <x v="0"/>
    <n v="24490.2"/>
    <n v="24490.2"/>
    <n v="699854"/>
    <x v="0"/>
    <s v="30.531 - ITAPETININGA - AB. AVES"/>
    <s v=" "/>
    <s v=" "/>
    <x v="0"/>
    <x v="2"/>
  </r>
  <r>
    <x v="1"/>
    <s v="89752.1"/>
    <x v="0"/>
    <n v="24490.2"/>
    <n v="24490.2"/>
    <n v="701648"/>
    <x v="0"/>
    <s v="30.531 - ITAPETININGA - AB. AVES"/>
    <s v=" "/>
    <s v=" "/>
    <x v="0"/>
    <x v="2"/>
  </r>
  <r>
    <x v="2"/>
    <s v="88306.1"/>
    <x v="0"/>
    <n v="24476.080000000002"/>
    <n v="24476.080000000002"/>
    <n v="693107"/>
    <x v="1"/>
    <s v="36.827 - ANA RECH - AB.SUINOS/IND."/>
    <s v=" "/>
    <s v=" "/>
    <x v="0"/>
    <x v="3"/>
  </r>
  <r>
    <x v="2"/>
    <s v="88306.2"/>
    <x v="0"/>
    <n v="24483.41"/>
    <n v="24483.41"/>
    <n v="693108"/>
    <x v="1"/>
    <s v="36.827 - ANA RECH - AB.SUINOS/IND."/>
    <s v=" "/>
    <s v=" "/>
    <x v="0"/>
    <x v="0"/>
  </r>
  <r>
    <x v="2"/>
    <s v="88317.1"/>
    <x v="0"/>
    <n v="24480.18"/>
    <n v="24480.18"/>
    <n v="694221"/>
    <x v="1"/>
    <s v="36.827 - ANA RECH - AB.SUINOS/IND."/>
    <s v=" "/>
    <s v=" "/>
    <x v="0"/>
    <x v="0"/>
  </r>
  <r>
    <x v="2"/>
    <s v="88317.2"/>
    <x v="1"/>
    <n v="24500"/>
    <n v="24496.36"/>
    <n v="694225"/>
    <x v="1"/>
    <s v="36.827 - ANA RECH - AB.SUINOS/IND."/>
    <s v=" "/>
    <s v=" "/>
    <x v="0"/>
    <x v="0"/>
  </r>
  <r>
    <x v="2"/>
    <s v="90278.3"/>
    <x v="0"/>
    <n v="24500"/>
    <n v="24500"/>
    <n v="703537"/>
    <x v="0"/>
    <s v="36.827 - ANA RECH - AB.SUINOS/IND."/>
    <s v=" "/>
    <s v=" "/>
    <x v="0"/>
    <x v="0"/>
  </r>
  <r>
    <x v="2"/>
    <s v="90278.5"/>
    <x v="0"/>
    <n v="24500"/>
    <n v="24500"/>
    <n v="704007"/>
    <x v="0"/>
    <s v="36.827 - ANA RECH - AB.SUINOS/IND."/>
    <s v=" "/>
    <s v=" "/>
    <x v="0"/>
    <x v="0"/>
  </r>
  <r>
    <x v="3"/>
    <s v="85815.1"/>
    <x v="0"/>
    <n v="4966.75"/>
    <n v="4966.75"/>
    <n v="693601"/>
    <x v="1"/>
    <s v="30.136 - SEARA"/>
    <s v=" "/>
    <s v=" "/>
    <x v="0"/>
    <x v="4"/>
  </r>
  <r>
    <x v="3"/>
    <s v="85815.2"/>
    <x v="0"/>
    <n v="1987.28"/>
    <n v="1987.28"/>
    <n v="693601"/>
    <x v="1"/>
    <s v="30.136 - SEARA"/>
    <s v=" "/>
    <s v=" "/>
    <x v="0"/>
    <x v="5"/>
  </r>
  <r>
    <x v="3"/>
    <s v="85815.3"/>
    <x v="0"/>
    <n v="3486.34"/>
    <n v="3486.34"/>
    <n v="693601"/>
    <x v="1"/>
    <s v="30.136 - SEARA"/>
    <s v=" "/>
    <s v=" "/>
    <x v="0"/>
    <x v="6"/>
  </r>
  <r>
    <x v="3"/>
    <s v="85815.4"/>
    <x v="0"/>
    <n v="13970.63"/>
    <n v="13970.63"/>
    <n v="693601"/>
    <x v="1"/>
    <s v="30.136 - SEARA"/>
    <s v=" "/>
    <s v=" "/>
    <x v="0"/>
    <x v="7"/>
  </r>
  <r>
    <x v="3"/>
    <s v="88356.1"/>
    <x v="2"/>
    <n v="11238.4"/>
    <n v="11238.4"/>
    <n v="696518"/>
    <x v="2"/>
    <s v="30.961 - ITAIOPOLIS - AB. AVES"/>
    <s v="DESVIO DE CALIDAD"/>
    <n v="0.45871020408163266"/>
    <x v="1"/>
    <x v="8"/>
  </r>
  <r>
    <x v="3"/>
    <s v="88356.2"/>
    <x v="2"/>
    <n v="10240"/>
    <n v="10240"/>
    <n v="696518"/>
    <x v="2"/>
    <s v="30.961 - ITAIOPOLIS - AB. AVES"/>
    <s v="DESVIO DE CALIDAD"/>
    <n v="0.4179591836734694"/>
    <x v="1"/>
    <x v="9"/>
  </r>
  <r>
    <x v="3"/>
    <s v="88356.3"/>
    <x v="2"/>
    <n v="3000"/>
    <n v="3000"/>
    <n v="696518"/>
    <x v="2"/>
    <s v="30.961 - ITAIOPOLIS - AB. AVES"/>
    <s v="DESVIO DE CALIDAD"/>
    <n v="0.12244897959183673"/>
    <x v="1"/>
    <x v="10"/>
  </r>
  <r>
    <x v="4"/>
    <s v="85934.4"/>
    <x v="0"/>
    <n v="24485.02"/>
    <n v="24485.02"/>
    <n v="695763"/>
    <x v="1"/>
    <s v="30.475 - SEBERI - AB.SUINOS/IND."/>
    <s v=" "/>
    <s v=" "/>
    <x v="0"/>
    <x v="11"/>
  </r>
  <r>
    <x v="4"/>
    <s v="83207.1"/>
    <x v="3"/>
    <n v="12547.32"/>
    <n v="12547.32"/>
    <n v="667155"/>
    <x v="3"/>
    <s v="30.475 - SEBERI - AB.SUINOS/IND."/>
    <s v="ATRASO EN LA PRODUCCIÓN"/>
    <n v="0.5"/>
    <x v="2"/>
    <x v="12"/>
  </r>
  <r>
    <x v="4"/>
    <s v="83207.2"/>
    <x v="3"/>
    <n v="10026.219999999999"/>
    <n v="10026.219999999999"/>
    <n v="667155"/>
    <x v="3"/>
    <s v="30.475 - SEBERI - AB.SUINOS/IND."/>
    <s v="ATRASO EN LA PRODUCCIÓN"/>
    <n v="0.5"/>
    <x v="2"/>
    <x v="13"/>
  </r>
  <r>
    <x v="4"/>
    <s v="85934.5"/>
    <x v="2"/>
    <n v="24487.759999999998"/>
    <n v="24487.759999999998"/>
    <n v="695766"/>
    <x v="3"/>
    <s v="30.475 - SEBERI - AB.SUINOS/IND."/>
    <s v="ATRASO DE PRODUCCIÓN"/>
    <n v="1"/>
    <x v="2"/>
    <x v="11"/>
  </r>
  <r>
    <x v="4"/>
    <s v="87401.1"/>
    <x v="4"/>
    <n v="24407.8"/>
    <n v="24407.8"/>
    <n v="693137"/>
    <x v="1"/>
    <s v="30.136 - SEARA"/>
    <s v=" "/>
    <s v=" "/>
    <x v="0"/>
    <x v="7"/>
  </r>
  <r>
    <x v="4"/>
    <s v="87705.4"/>
    <x v="0"/>
    <n v="24454.58"/>
    <n v="24454.58"/>
    <n v="698766"/>
    <x v="1"/>
    <s v="30.136 - SEARA"/>
    <s v=" "/>
    <s v=" "/>
    <x v="0"/>
    <x v="11"/>
  </r>
  <r>
    <x v="4"/>
    <s v="85934.6"/>
    <x v="2"/>
    <n v="24485.16"/>
    <n v="24485.16"/>
    <n v="695768"/>
    <x v="3"/>
    <s v="30.475 - SEBERI - AB.SUINOS/IND."/>
    <s v="ATRASO DE REGISTRO "/>
    <n v="1"/>
    <x v="3"/>
    <x v="11"/>
  </r>
  <r>
    <x v="4"/>
    <s v="85934.7"/>
    <x v="2"/>
    <n v="24488.61"/>
    <n v="24488.61"/>
    <n v="695771"/>
    <x v="3"/>
    <s v="30.475 - SEBERI - AB.SUINOS/IND."/>
    <s v="ATRASO DE PRODUCCIÓN"/>
    <n v="1"/>
    <x v="2"/>
    <x v="11"/>
  </r>
  <r>
    <x v="4"/>
    <s v="87705.5"/>
    <x v="0"/>
    <n v="23562.06"/>
    <n v="23562.06"/>
    <n v="698767"/>
    <x v="1"/>
    <s v="30.136 - SEARA"/>
    <s v=" "/>
    <s v=" "/>
    <x v="0"/>
    <x v="11"/>
  </r>
  <r>
    <x v="4"/>
    <s v="85934.8"/>
    <x v="2"/>
    <n v="24470.61"/>
    <n v="24470.61"/>
    <n v="695772"/>
    <x v="3"/>
    <s v="30.475 - SEBERI - AB.SUINOS/IND."/>
    <s v="ATRASO DE EXPEDICIÓN "/>
    <n v="1"/>
    <x v="4"/>
    <x v="11"/>
  </r>
  <r>
    <x v="4"/>
    <s v="87705.1"/>
    <x v="0"/>
    <n v="24193.34"/>
    <n v="24193.34"/>
    <n v="693079"/>
    <x v="3"/>
    <s v="30.475 - SEBERI - AB.SUINOS/IND."/>
    <s v=" "/>
    <s v=" "/>
    <x v="0"/>
    <x v="11"/>
  </r>
  <r>
    <x v="4"/>
    <s v="87705.2"/>
    <x v="0"/>
    <n v="24478.42"/>
    <n v="24478.42"/>
    <n v="693080"/>
    <x v="3"/>
    <s v="30.475 - SEBERI - AB.SUINOS/IND."/>
    <s v=" "/>
    <s v=" "/>
    <x v="0"/>
    <x v="11"/>
  </r>
  <r>
    <x v="4"/>
    <s v="87705.10"/>
    <x v="0"/>
    <n v="24444.19"/>
    <n v="24444.19"/>
    <n v="698769"/>
    <x v="1"/>
    <s v="30.136 - SEARA"/>
    <s v=" "/>
    <s v=" "/>
    <x v="0"/>
    <x v="11"/>
  </r>
  <r>
    <x v="4"/>
    <s v="87401.2"/>
    <x v="4"/>
    <n v="24488.45"/>
    <n v="24488.45"/>
    <n v="694200"/>
    <x v="1"/>
    <s v="30.475 - SEBERI - AB.SUINOS/IND."/>
    <s v=" "/>
    <s v=" "/>
    <x v="0"/>
    <x v="7"/>
  </r>
  <r>
    <x v="4"/>
    <s v="87705.8"/>
    <x v="0"/>
    <n v="24480.720000000001"/>
    <n v="24480.720000000001"/>
    <n v="700793"/>
    <x v="1"/>
    <s v="30.136 - SEARA"/>
    <s v=" "/>
    <s v=" "/>
    <x v="0"/>
    <x v="11"/>
  </r>
  <r>
    <x v="4"/>
    <s v="87705.3"/>
    <x v="0"/>
    <n v="24467.58"/>
    <n v="24467.58"/>
    <n v="693081"/>
    <x v="3"/>
    <s v="30.475 - SEBERI - AB.SUINOS/IND."/>
    <s v=" "/>
    <s v=" "/>
    <x v="0"/>
    <x v="11"/>
  </r>
  <r>
    <x v="4"/>
    <s v="87705.7"/>
    <x v="2"/>
    <n v="24484.21"/>
    <n v="24484.21"/>
    <n v="693085"/>
    <x v="3"/>
    <s v="30.475 - SEBERI - AB.SUINOS/IND."/>
    <s v=" "/>
    <s v=" "/>
    <x v="0"/>
    <x v="11"/>
  </r>
  <r>
    <x v="4"/>
    <s v="87705.9"/>
    <x v="2"/>
    <n v="24495.81"/>
    <n v="24495.81"/>
    <n v="693087"/>
    <x v="3"/>
    <s v="30.475 - SEBERI - AB.SUINOS/IND."/>
    <s v=" "/>
    <s v=" "/>
    <x v="0"/>
    <x v="11"/>
  </r>
  <r>
    <x v="4"/>
    <s v="87705.15"/>
    <x v="0"/>
    <n v="24499.06"/>
    <n v="24499.06"/>
    <n v="700709"/>
    <x v="1"/>
    <s v="30.136 - SEARA"/>
    <s v=" "/>
    <s v=" "/>
    <x v="0"/>
    <x v="11"/>
  </r>
  <r>
    <x v="4"/>
    <s v="87705.6"/>
    <x v="2"/>
    <n v="24498.12"/>
    <n v="24498.12"/>
    <n v="693101"/>
    <x v="3"/>
    <s v="30.475 - SEBERI - AB.SUINOS/IND."/>
    <s v=" "/>
    <s v=" "/>
    <x v="0"/>
    <x v="11"/>
  </r>
  <r>
    <x v="4"/>
    <s v="87705.16"/>
    <x v="1"/>
    <n v="24323.94"/>
    <n v="24323.94"/>
    <n v="700710"/>
    <x v="1"/>
    <s v="30.136 - SEARA"/>
    <s v=" "/>
    <s v=" "/>
    <x v="0"/>
    <x v="11"/>
  </r>
  <r>
    <x v="4"/>
    <s v="87705.12"/>
    <x v="0"/>
    <n v="24500"/>
    <n v="24498.29"/>
    <n v="694203"/>
    <x v="1"/>
    <s v="30.475 - SEBERI - AB.SUINOS/IND."/>
    <s v=" "/>
    <s v=" "/>
    <x v="0"/>
    <x v="11"/>
  </r>
  <r>
    <x v="4"/>
    <s v="87705.11"/>
    <x v="2"/>
    <n v="24500"/>
    <n v="24500"/>
    <n v="693142"/>
    <x v="2"/>
    <s v="30.475 - SEBERI - AB.SUINOS/IND."/>
    <s v="ATRASO EN LA EXPEDICIÓN DE LA PLANTA"/>
    <n v="1"/>
    <x v="4"/>
    <x v="11"/>
  </r>
  <r>
    <x v="4"/>
    <s v="87705.13"/>
    <x v="2"/>
    <n v="24500"/>
    <n v="24500"/>
    <n v="694204"/>
    <x v="2"/>
    <s v="30.475 - SEBERI - AB.SUINOS/IND."/>
    <s v="ATRASO EN LA LLEGADA DEL CAMIÓN"/>
    <n v="1"/>
    <x v="5"/>
    <x v="11"/>
  </r>
  <r>
    <x v="4"/>
    <s v="87705.14"/>
    <x v="2"/>
    <n v="24500"/>
    <n v="24470.15"/>
    <n v="700706"/>
    <x v="3"/>
    <s v="30.475 - SEBERI - AB.SUINOS/IND."/>
    <s v=" "/>
    <s v=" "/>
    <x v="0"/>
    <x v="11"/>
  </r>
  <r>
    <x v="4"/>
    <s v="87705.17"/>
    <x v="0"/>
    <n v="24500"/>
    <n v="24500"/>
    <n v="694211"/>
    <x v="0"/>
    <s v="30.475 - SEBERI - AB.SUINOS/IND."/>
    <s v=" "/>
    <s v=" "/>
    <x v="0"/>
    <x v="11"/>
  </r>
  <r>
    <x v="4"/>
    <s v="87705.18"/>
    <x v="0"/>
    <n v="24500"/>
    <n v="24500"/>
    <n v="694213"/>
    <x v="0"/>
    <s v="30.475 - SEBERI - AB.SUINOS/IND."/>
    <s v=" "/>
    <s v=" "/>
    <x v="0"/>
    <x v="11"/>
  </r>
  <r>
    <x v="4"/>
    <s v="87705.20"/>
    <x v="0"/>
    <n v="24500"/>
    <n v="24500"/>
    <n v="700711"/>
    <x v="0"/>
    <s v="30.136 - SEARA"/>
    <s v=" "/>
    <s v=" "/>
    <x v="0"/>
    <x v="11"/>
  </r>
  <r>
    <x v="4"/>
    <s v="87705.19"/>
    <x v="0"/>
    <n v="24500"/>
    <n v="24500"/>
    <n v="694215"/>
    <x v="0"/>
    <s v="30.475 - SEBERI - AB.SUINOS/IND."/>
    <s v=" "/>
    <s v=" "/>
    <x v="0"/>
    <x v="11"/>
  </r>
  <r>
    <x v="4"/>
    <s v="89750.1"/>
    <x v="1"/>
    <n v="24500"/>
    <n v="24500"/>
    <n v="702479"/>
    <x v="0"/>
    <s v="30.475 - SEBERI - AB.SUINOS/IND."/>
    <s v=" "/>
    <s v=" "/>
    <x v="0"/>
    <x v="11"/>
  </r>
  <r>
    <x v="4"/>
    <s v="84474.1"/>
    <x v="5"/>
    <n v="13700"/>
    <n v="13700"/>
    <n v="703261"/>
    <x v="2"/>
    <s v="30.475 - SEBERI - AB.SUINOS/IND."/>
    <s v="ATRASO DE PRODUCCION/FALTA DE MANO DE OBRA"/>
    <n v="0.5"/>
    <x v="2"/>
    <x v="12"/>
  </r>
  <r>
    <x v="4"/>
    <s v="84474.2"/>
    <x v="5"/>
    <n v="10800"/>
    <n v="10800"/>
    <n v="703261"/>
    <x v="2"/>
    <s v="30.475 - SEBERI - AB.SUINOS/IND."/>
    <s v="ATRASO DE PRODUCCION/FALTA DE MANO DE OBRA"/>
    <n v="0.5"/>
    <x v="2"/>
    <x v="13"/>
  </r>
  <r>
    <x v="4"/>
    <s v="87401.3"/>
    <x v="0"/>
    <n v="24500"/>
    <n v="24500"/>
    <n v="702642"/>
    <x v="0"/>
    <s v="30.475 - SEBERI - AB.SUINOS/IND."/>
    <s v=" "/>
    <s v=" "/>
    <x v="0"/>
    <x v="7"/>
  </r>
  <r>
    <x v="5"/>
    <s v="87878.1"/>
    <x v="1"/>
    <n v="24326.63"/>
    <n v="24326.63"/>
    <n v="693144"/>
    <x v="1"/>
    <s v="36.827 - ANA RECH - AB.SUINOS/IND."/>
    <s v=" "/>
    <s v=" "/>
    <x v="0"/>
    <x v="0"/>
  </r>
  <r>
    <x v="5"/>
    <s v="87878.2"/>
    <x v="1"/>
    <n v="24481.439999999999"/>
    <n v="24481.439999999999"/>
    <n v="693157"/>
    <x v="1"/>
    <s v="36.827 - ANA RECH - AB.SUINOS/IND."/>
    <s v=" "/>
    <s v=" "/>
    <x v="0"/>
    <x v="0"/>
  </r>
  <r>
    <x v="5"/>
    <s v="87878.3"/>
    <x v="1"/>
    <n v="24500"/>
    <n v="24500"/>
    <n v="693158"/>
    <x v="0"/>
    <s v="36.827 - ANA RECH - AB.SUINOS/IND."/>
    <s v=" "/>
    <s v=" "/>
    <x v="0"/>
    <x v="0"/>
  </r>
  <r>
    <x v="6"/>
    <s v="87544.1"/>
    <x v="1"/>
    <n v="24491.46"/>
    <n v="24491.46"/>
    <n v="693103"/>
    <x v="1"/>
    <s v="36.827 - ANA RECH - AB.SUINOS/IND."/>
    <s v=" "/>
    <s v=" "/>
    <x v="0"/>
    <x v="0"/>
  </r>
  <r>
    <x v="6"/>
    <s v="90083.5"/>
    <x v="1"/>
    <n v="24500"/>
    <n v="24492.04"/>
    <n v="702467"/>
    <x v="1"/>
    <s v="30.475 - SEBERI - AB.SUINOS/IND."/>
    <s v=" "/>
    <s v=" "/>
    <x v="0"/>
    <x v="7"/>
  </r>
  <r>
    <x v="7"/>
    <s v="87509.1"/>
    <x v="0"/>
    <n v="24390"/>
    <n v="24390"/>
    <n v="691431"/>
    <x v="1"/>
    <s v="30.280 - FORQUILHINHA - AB. AVES"/>
    <s v=" "/>
    <s v=" "/>
    <x v="0"/>
    <x v="1"/>
  </r>
  <r>
    <x v="7"/>
    <s v="90345.1"/>
    <x v="0"/>
    <n v="24495"/>
    <n v="24495"/>
    <n v="704118"/>
    <x v="0"/>
    <s v="30.961 - ITAIOPOLIS - AB. AVES"/>
    <s v=" "/>
    <s v=" "/>
    <x v="0"/>
    <x v="1"/>
  </r>
  <r>
    <x v="8"/>
    <s v="87536.2"/>
    <x v="0"/>
    <n v="24495"/>
    <n v="24495"/>
    <n v="690717"/>
    <x v="1"/>
    <s v="30.220 - NUPORANGA - AB. AVES"/>
    <s v=" "/>
    <s v=" "/>
    <x v="0"/>
    <x v="14"/>
  </r>
  <r>
    <x v="8"/>
    <s v="87534.2"/>
    <x v="2"/>
    <n v="24481.84"/>
    <n v="24481.84"/>
    <n v="693098"/>
    <x v="3"/>
    <s v="30.475 - SEBERI - AB.SUINOS/IND."/>
    <s v="ATRASO DE CAMIÓN "/>
    <n v="1"/>
    <x v="5"/>
    <x v="0"/>
  </r>
  <r>
    <x v="8"/>
    <s v="88402.1"/>
    <x v="0"/>
    <n v="24490.92"/>
    <n v="24490.92"/>
    <n v="694191"/>
    <x v="1"/>
    <s v="36.827 - ANA RECH - AB.SUINOS/IND."/>
    <s v=" "/>
    <s v=" "/>
    <x v="0"/>
    <x v="0"/>
  </r>
  <r>
    <x v="9"/>
    <s v="87594.2"/>
    <x v="1"/>
    <n v="24475.5"/>
    <n v="24475.5"/>
    <n v="701394"/>
    <x v="1"/>
    <s v="30.531 - ITAPETININGA - AB. AVES"/>
    <s v=" "/>
    <s v=" "/>
    <x v="0"/>
    <x v="2"/>
  </r>
  <r>
    <x v="10"/>
    <s v="90309.1"/>
    <x v="0"/>
    <n v="24500"/>
    <n v="24500"/>
    <n v="703875"/>
    <x v="0"/>
    <s v="30.475 - SEBERI - AB.SUINOS/IND."/>
    <s v=" "/>
    <s v=" "/>
    <x v="0"/>
    <x v="0"/>
  </r>
  <r>
    <x v="11"/>
    <s v="82620.1"/>
    <x v="0"/>
    <n v="24495"/>
    <n v="24495"/>
    <n v="697147"/>
    <x v="1"/>
    <s v="30.280 - FORQUILHINHA - AB. AVES"/>
    <s v=" "/>
    <s v=" "/>
    <x v="0"/>
    <x v="1"/>
  </r>
  <r>
    <x v="11"/>
    <s v="87035.2"/>
    <x v="0"/>
    <n v="24460.68"/>
    <n v="24460.68"/>
    <n v="697148"/>
    <x v="1"/>
    <s v="36.827 - ANA RECH - AB.SUINOS/IND."/>
    <s v=" "/>
    <s v=" "/>
    <x v="0"/>
    <x v="0"/>
  </r>
  <r>
    <x v="11"/>
    <s v="89537.1"/>
    <x v="0"/>
    <n v="24000"/>
    <n v="24000"/>
    <n v="702469"/>
    <x v="1"/>
    <s v="30.961 - ITAIOPOLIS - AB. AVES"/>
    <s v=" "/>
    <s v=" "/>
    <x v="0"/>
    <x v="1"/>
  </r>
  <r>
    <x v="11"/>
    <s v="89336.1"/>
    <x v="0"/>
    <n v="12000"/>
    <n v="12000"/>
    <n v="702464"/>
    <x v="0"/>
    <s v="30.475 - SEBERI - AB.SUINOS/IND."/>
    <s v=" "/>
    <s v=" "/>
    <x v="0"/>
    <x v="3"/>
  </r>
  <r>
    <x v="11"/>
    <s v="89336.4"/>
    <x v="0"/>
    <n v="12000"/>
    <n v="12000"/>
    <n v="702464"/>
    <x v="0"/>
    <s v="30.475 - SEBERI - AB.SUINOS/IND."/>
    <s v=" "/>
    <s v=" "/>
    <x v="0"/>
    <x v="0"/>
  </r>
  <r>
    <x v="11"/>
    <s v="89536.1"/>
    <x v="2"/>
    <n v="24000"/>
    <n v="24000"/>
    <n v="701935"/>
    <x v="2"/>
    <s v="30.280 - FORQUILHINHA - AB. AVES"/>
    <s v="PRODUCTO BLOQUEADO EN ITAIOPOLIS Y REPROGRAMADO EN FORQUILHINHA"/>
    <n v="1"/>
    <x v="1"/>
    <x v="1"/>
  </r>
  <r>
    <x v="11"/>
    <s v="83022.2"/>
    <x v="6"/>
    <n v="24492"/>
    <m/>
    <m/>
    <x v="4"/>
    <s v=" "/>
    <s v="NO SOLICITAR ANTICIPO - AGUARDAMOS PRODUCCIÓN - CARGANDO SUSARON"/>
    <s v=" "/>
    <x v="0"/>
    <x v="15"/>
  </r>
  <r>
    <x v="12"/>
    <s v="89990.1"/>
    <x v="0"/>
    <n v="24500"/>
    <n v="24483.47"/>
    <n v="702158"/>
    <x v="1"/>
    <s v="30.475 - SEBERI - AB.SUINOS/IND."/>
    <s v=" "/>
    <s v=" "/>
    <x v="0"/>
    <x v="0"/>
  </r>
  <r>
    <x v="12"/>
    <s v="88304.1"/>
    <x v="0"/>
    <n v="12250"/>
    <n v="12250"/>
    <n v="694232"/>
    <x v="0"/>
    <s v="36.827 - ANA RECH - AB.SUINOS/IND."/>
    <s v=" "/>
    <s v=" "/>
    <x v="0"/>
    <x v="3"/>
  </r>
  <r>
    <x v="12"/>
    <s v="88304.2"/>
    <x v="0"/>
    <n v="12250"/>
    <n v="12250"/>
    <n v="694232"/>
    <x v="0"/>
    <s v="36.827 - ANA RECH - AB.SUINOS/IND."/>
    <s v=" "/>
    <s v=" "/>
    <x v="0"/>
    <x v="0"/>
  </r>
  <r>
    <x v="13"/>
    <s v="89940.2"/>
    <x v="0"/>
    <n v="24500"/>
    <n v="24500"/>
    <n v="701809"/>
    <x v="0"/>
    <s v="36.827 - ANA RECH - AB.SUINOS/IND."/>
    <s v=" "/>
    <s v=" "/>
    <x v="0"/>
    <x v="3"/>
  </r>
  <r>
    <x v="13"/>
    <s v="89940.1"/>
    <x v="0"/>
    <n v="24500"/>
    <n v="24500"/>
    <n v="701806"/>
    <x v="0"/>
    <s v="30.475 - SEBERI - AB.SUINOS/IND."/>
    <s v=" "/>
    <s v=" "/>
    <x v="0"/>
    <x v="0"/>
  </r>
  <r>
    <x v="14"/>
    <s v="90110.1"/>
    <x v="6"/>
    <n v="24500"/>
    <m/>
    <m/>
    <x v="4"/>
    <s v=" "/>
    <s v="AGUARDA PAGO DE FACTURAS EN ATRASO PARA LIBERAR CIERRE."/>
    <s v=" "/>
    <x v="0"/>
    <x v="0"/>
  </r>
  <r>
    <x v="14"/>
    <s v="90110.2"/>
    <x v="6"/>
    <n v="24500"/>
    <m/>
    <m/>
    <x v="4"/>
    <s v=" "/>
    <s v="AGUARDA PAGO DE FACTURAS EN ATRASO PARA LIBERAR CIERRE."/>
    <s v=" "/>
    <x v="0"/>
    <x v="0"/>
  </r>
  <r>
    <x v="15"/>
    <s v="89988.4"/>
    <x v="0"/>
    <n v="24495.06"/>
    <n v="24495.06"/>
    <n v="702332"/>
    <x v="1"/>
    <s v="30.918 - TRES PASSOS - AB.SUINOS/IND."/>
    <s v=" "/>
    <s v=" "/>
    <x v="0"/>
    <x v="0"/>
  </r>
  <r>
    <x v="15"/>
    <s v="89988.3"/>
    <x v="1"/>
    <n v="24500"/>
    <n v="24500"/>
    <n v="702340"/>
    <x v="0"/>
    <s v="30.918 - TRES PASSOS - AB.SUINOS/IND."/>
    <s v=" "/>
    <s v=" "/>
    <x v="0"/>
    <x v="0"/>
  </r>
  <r>
    <x v="15"/>
    <s v="89988.1"/>
    <x v="0"/>
    <n v="24500"/>
    <n v="24480.12"/>
    <n v="702339"/>
    <x v="0"/>
    <s v="30.475 - SEBERI - AB.SUINOS/IND."/>
    <s v=" "/>
    <s v=" "/>
    <x v="0"/>
    <x v="0"/>
  </r>
  <r>
    <x v="16"/>
    <s v="88316.2"/>
    <x v="1"/>
    <n v="12189.81"/>
    <n v="12189.81"/>
    <n v="693183"/>
    <x v="1"/>
    <s v="36.827 - ANA RECH - AB.SUINOS/IND."/>
    <s v=" "/>
    <s v=" "/>
    <x v="0"/>
    <x v="3"/>
  </r>
  <r>
    <x v="16"/>
    <s v="88316.4"/>
    <x v="1"/>
    <n v="12188.47"/>
    <n v="12188.47"/>
    <n v="693183"/>
    <x v="1"/>
    <s v="36.827 - ANA RECH - AB.SUINOS/IND."/>
    <s v=" "/>
    <s v=" "/>
    <x v="0"/>
    <x v="16"/>
  </r>
  <r>
    <x v="16"/>
    <s v="87704.1"/>
    <x v="0"/>
    <n v="12240"/>
    <n v="12240"/>
    <n v="699463"/>
    <x v="1"/>
    <s v="30.874 - LAPA - AB. AVES"/>
    <s v=" "/>
    <s v=" "/>
    <x v="0"/>
    <x v="17"/>
  </r>
  <r>
    <x v="16"/>
    <s v="87704.2"/>
    <x v="0"/>
    <n v="12240"/>
    <n v="12240"/>
    <n v="699463"/>
    <x v="1"/>
    <s v="30.874 - LAPA - AB. AVES"/>
    <s v=" "/>
    <s v=" "/>
    <x v="0"/>
    <x v="18"/>
  </r>
  <r>
    <x v="16"/>
    <s v="87887.1"/>
    <x v="1"/>
    <n v="12228.63"/>
    <n v="12228.63"/>
    <n v="694217"/>
    <x v="1"/>
    <s v="36.827 - ANA RECH - AB.SUINOS/IND."/>
    <s v=" "/>
    <s v=" "/>
    <x v="0"/>
    <x v="3"/>
  </r>
  <r>
    <x v="16"/>
    <s v="87887.4"/>
    <x v="1"/>
    <n v="12233.49"/>
    <n v="12233.49"/>
    <n v="694217"/>
    <x v="1"/>
    <s v="36.827 - ANA RECH - AB.SUINOS/IND."/>
    <s v=" "/>
    <s v=" "/>
    <x v="0"/>
    <x v="0"/>
  </r>
  <r>
    <x v="16"/>
    <s v="87887.2"/>
    <x v="0"/>
    <n v="12222.53"/>
    <n v="12222.53"/>
    <n v="694219"/>
    <x v="1"/>
    <s v="36.827 - ANA RECH - AB.SUINOS/IND."/>
    <s v=" "/>
    <s v=" "/>
    <x v="0"/>
    <x v="3"/>
  </r>
  <r>
    <x v="16"/>
    <s v="87887.3"/>
    <x v="0"/>
    <n v="12214.36"/>
    <n v="12214.36"/>
    <n v="694219"/>
    <x v="1"/>
    <s v="36.827 - ANA RECH - AB.SUINOS/IND."/>
    <s v=" "/>
    <s v=" "/>
    <x v="0"/>
    <x v="0"/>
  </r>
  <r>
    <x v="16"/>
    <s v="85277.1"/>
    <x v="6"/>
    <n v="12250"/>
    <m/>
    <m/>
    <x v="5"/>
    <s v=" "/>
    <s v="AGUARDANDO NUEBA PRODUCCIÓN PARA ATENDER VENTA, NO FUE POSIBLE UTILIZAR STOCK"/>
    <s v=" "/>
    <x v="0"/>
    <x v="19"/>
  </r>
  <r>
    <x v="16"/>
    <s v="85277.2"/>
    <x v="6"/>
    <n v="12250"/>
    <m/>
    <m/>
    <x v="5"/>
    <s v=" "/>
    <s v="AGUARDANDO NUEBA PRODUCCIÓN PARA ATENDER VENTA, NO FUE POSIBLE UTILIZAR STOCK"/>
    <s v=" "/>
    <x v="0"/>
    <x v="19"/>
  </r>
  <r>
    <x v="17"/>
    <s v="86738.4"/>
    <x v="7"/>
    <n v="23472"/>
    <n v="23472"/>
    <n v="688919"/>
    <x v="3"/>
    <s v="30.531 - ITAPETININGA - AB. AVES"/>
    <s v="NO ES POSIBLE ANTICIPAR PUES EL EMBALAJE SERÁ RECIBIDA ESTA SEMANA"/>
    <n v="1"/>
    <x v="2"/>
    <x v="18"/>
  </r>
  <r>
    <x v="18"/>
    <s v="89389.1"/>
    <x v="0"/>
    <n v="8164.8"/>
    <n v="8164.8"/>
    <n v="698695"/>
    <x v="1"/>
    <s v="30.531 - ITAPETININGA - AB. AVES"/>
    <s v=" "/>
    <s v=" "/>
    <x v="0"/>
    <x v="20"/>
  </r>
  <r>
    <x v="18"/>
    <s v="89389.2"/>
    <x v="0"/>
    <n v="8162.4"/>
    <n v="8162.4"/>
    <n v="698695"/>
    <x v="1"/>
    <s v="30.531 - ITAPETININGA - AB. AVES"/>
    <s v=" "/>
    <s v=" "/>
    <x v="0"/>
    <x v="21"/>
  </r>
  <r>
    <x v="18"/>
    <s v="89389.3"/>
    <x v="0"/>
    <n v="8160"/>
    <n v="8160"/>
    <n v="698695"/>
    <x v="1"/>
    <s v="30.531 - ITAPETININGA - AB. AVES"/>
    <s v=" "/>
    <s v=" "/>
    <x v="0"/>
    <x v="22"/>
  </r>
  <r>
    <x v="19"/>
    <s v="88256.1"/>
    <x v="2"/>
    <n v="24499.200000000001"/>
    <n v="22182.400000000001"/>
    <n v="701454"/>
    <x v="3"/>
    <s v="30.961 - ITAIOPOLIS - AB. AVES"/>
    <s v="FALTA DE PRODUCTO"/>
    <n v="1"/>
    <x v="2"/>
    <x v="23"/>
  </r>
  <r>
    <x v="19"/>
    <s v="88256.2"/>
    <x v="2"/>
    <n v="24499.200000000001"/>
    <n v="22336"/>
    <n v="701455"/>
    <x v="3"/>
    <s v="30.961 - ITAIOPOLIS - AB. AVES"/>
    <s v="FALTA DE PRODUCTO "/>
    <n v="1"/>
    <x v="2"/>
    <x v="23"/>
  </r>
  <r>
    <x v="19"/>
    <s v="87511.2"/>
    <x v="0"/>
    <n v="21000"/>
    <n v="21000"/>
    <n v="694183"/>
    <x v="0"/>
    <s v="30.126 - ITAPIRANGA"/>
    <s v=" "/>
    <s v=" "/>
    <x v="0"/>
    <x v="24"/>
  </r>
  <r>
    <x v="19"/>
    <s v="81509.1"/>
    <x v="6"/>
    <n v="21000"/>
    <m/>
    <m/>
    <x v="4"/>
    <s v=" "/>
    <s v="NUEVA PRODUCCIÓN ALINEADA PARA AGOSTO - DEMANDA CERRADA SEMANA PASSADA"/>
    <n v="1"/>
    <x v="6"/>
    <x v="1"/>
  </r>
  <r>
    <x v="19"/>
    <s v="81509.2"/>
    <x v="6"/>
    <n v="21000"/>
    <m/>
    <m/>
    <x v="4"/>
    <s v=" "/>
    <s v="NUEVA PRODUCCIÓN ALINEADA PARA AGOSTO - DEMANDA CERRADA SEMANA PASSADA"/>
    <s v=" "/>
    <x v="0"/>
    <x v="1"/>
  </r>
  <r>
    <x v="19"/>
    <s v="73968.1"/>
    <x v="6"/>
    <n v="21198"/>
    <m/>
    <m/>
    <x v="4"/>
    <s v=" "/>
    <s v="NUEVA PRODUCCIÓN ALINEADA PARA AGOSTO - DEMANDA CERRADA SEMANA PASSADA"/>
    <s v=" "/>
    <x v="0"/>
    <x v="25"/>
  </r>
  <r>
    <x v="19"/>
    <s v="73968.2"/>
    <x v="6"/>
    <n v="21198"/>
    <m/>
    <m/>
    <x v="4"/>
    <s v=" "/>
    <s v="NUEVA PRODUCCIÓN ALINEADA PARA AGOSTO - DEMANDA CERRADA SEMANA PASSADA"/>
    <s v=" "/>
    <x v="0"/>
    <x v="25"/>
  </r>
  <r>
    <x v="19"/>
    <s v="81491.1"/>
    <x v="6"/>
    <n v="16020"/>
    <m/>
    <m/>
    <x v="4"/>
    <s v=" "/>
    <s v="NUEVA PRODUCCIÓN ALINEADA PARA AGOSTO - DEMANDA CERRADA SEMANA PASSADA"/>
    <s v=" "/>
    <x v="0"/>
    <x v="18"/>
  </r>
  <r>
    <x v="19"/>
    <s v="81485.1"/>
    <x v="6"/>
    <n v="24000"/>
    <m/>
    <m/>
    <x v="4"/>
    <s v=" "/>
    <s v="NUEVA PRODUCCIÓN ALINEADA PARA AGOSTO - DEMANDA CERRADA SEMANA PASSADA"/>
    <n v="1"/>
    <x v="7"/>
    <x v="18"/>
  </r>
  <r>
    <x v="19"/>
    <s v="81485.2"/>
    <x v="6"/>
    <n v="24000"/>
    <m/>
    <m/>
    <x v="4"/>
    <s v=" "/>
    <s v="NUEVA PRODUCCIÓN ALINEADA PARA AGOSTO - DEMANDA CERRADA SEMANA PASSADA"/>
    <s v=" "/>
    <x v="0"/>
    <x v="18"/>
  </r>
  <r>
    <x v="19"/>
    <s v="81485.3"/>
    <x v="6"/>
    <n v="24000"/>
    <m/>
    <m/>
    <x v="4"/>
    <s v=" "/>
    <s v="NUEVA PRODUCCIÓN ALINEADA PARA AGOSTO - DEMANDA CERRADA SEMANA PASSADA"/>
    <s v=" "/>
    <x v="0"/>
    <x v="18"/>
  </r>
  <r>
    <x v="19"/>
    <s v="81488.1"/>
    <x v="6"/>
    <n v="16020"/>
    <m/>
    <m/>
    <x v="4"/>
    <s v=" "/>
    <s v="NUEVA PRODUCCIÓN ALINEADA PARA AGOSTO - DEMANDA CERRADA SEMANA PASSADA"/>
    <n v="1"/>
    <x v="6"/>
    <x v="18"/>
  </r>
  <r>
    <x v="19"/>
    <s v="81506.1"/>
    <x v="6"/>
    <n v="9000"/>
    <m/>
    <m/>
    <x v="4"/>
    <s v=" "/>
    <s v="NUEVA PRODUCCIÓN ALINEADA PARA AGOSTO - DEMANDA CERRADA SEMANA PASSADA"/>
    <s v=" "/>
    <x v="0"/>
    <x v="14"/>
  </r>
  <r>
    <x v="19"/>
    <s v="81506.2"/>
    <x v="6"/>
    <n v="5196.8"/>
    <m/>
    <m/>
    <x v="4"/>
    <s v=" "/>
    <s v="NUEVA PRODUCCIÓN ALINEADA PARA AGOSTO - DEMANDA CERRADA SEMANA PASSADA"/>
    <s v=" "/>
    <x v="0"/>
    <x v="26"/>
  </r>
  <r>
    <x v="19"/>
    <s v="81506.3"/>
    <x v="6"/>
    <n v="8998.4"/>
    <m/>
    <m/>
    <x v="4"/>
    <s v=" "/>
    <s v="NUEVA PRODUCCIÓN ALINEADA PARA AGOSTO - DEMANDA CERRADA SEMANA PASSADA"/>
    <s v=" "/>
    <x v="0"/>
    <x v="10"/>
  </r>
  <r>
    <x v="19"/>
    <s v="81511.1"/>
    <x v="6"/>
    <n v="12000"/>
    <m/>
    <m/>
    <x v="4"/>
    <s v=" "/>
    <s v="NUEVA PRODUCCIÓN ALINEADA PARA AGOSTO - DEMANDA CERRADA SEMANA PASSADA"/>
    <s v=" "/>
    <x v="0"/>
    <x v="14"/>
  </r>
  <r>
    <x v="19"/>
    <s v="81511.2"/>
    <x v="6"/>
    <n v="10995.2"/>
    <m/>
    <m/>
    <x v="4"/>
    <s v=" "/>
    <s v="NUEVA PRODUCCIÓN ALINEADA PARA AGOSTO - DEMANDA CERRADA SEMANA PASSADA"/>
    <s v=" "/>
    <x v="0"/>
    <x v="26"/>
  </r>
  <r>
    <x v="19"/>
    <s v="81512.1"/>
    <x v="6"/>
    <n v="6400"/>
    <m/>
    <m/>
    <x v="4"/>
    <s v=" "/>
    <s v="NUEVA PRODUCCIÓN ALINEADA PARA AGOSTO - DEMANDA CERRADA SEMANA PASSADA"/>
    <s v=" "/>
    <x v="0"/>
    <x v="10"/>
  </r>
  <r>
    <x v="20"/>
    <s v="87150.1"/>
    <x v="0"/>
    <n v="24492"/>
    <n v="24492"/>
    <n v="700733"/>
    <x v="0"/>
    <s v="30.531 - ITAPETININGA - AB. AVES"/>
    <s v=" "/>
    <s v=" "/>
    <x v="0"/>
    <x v="18"/>
  </r>
  <r>
    <x v="21"/>
    <s v="84333.2"/>
    <x v="0"/>
    <n v="24492.959999999999"/>
    <n v="24492.959999999999"/>
    <n v="699117"/>
    <x v="1"/>
    <s v="36.827 - ANA RECH - AB.SUINOS/IND."/>
    <s v=" "/>
    <s v=" "/>
    <x v="0"/>
    <x v="3"/>
  </r>
  <r>
    <x v="21"/>
    <s v="86480.2"/>
    <x v="0"/>
    <n v="23916"/>
    <n v="23916"/>
    <n v="685990"/>
    <x v="1"/>
    <s v="30.531 - ITAPETININGA - AB. AVES"/>
    <s v=" "/>
    <s v=" "/>
    <x v="0"/>
    <x v="27"/>
  </r>
  <r>
    <x v="21"/>
    <s v="86476.1"/>
    <x v="0"/>
    <n v="24498"/>
    <n v="24498"/>
    <n v="694188"/>
    <x v="1"/>
    <s v="30.136 - SEARA"/>
    <s v=" "/>
    <s v=" "/>
    <x v="0"/>
    <x v="28"/>
  </r>
  <r>
    <x v="22"/>
    <s v="83453.6"/>
    <x v="2"/>
    <n v="23296"/>
    <n v="23296"/>
    <n v="696453"/>
    <x v="3"/>
    <s v="30.961 - ITAIOPOLIS - AB. AVES"/>
    <s v=" "/>
    <s v=" "/>
    <x v="0"/>
    <x v="29"/>
  </r>
  <r>
    <x v="22"/>
    <s v="83454.13"/>
    <x v="2"/>
    <n v="11760"/>
    <n v="11760"/>
    <n v="687363"/>
    <x v="3"/>
    <s v="30.961 - ITAIOPOLIS - AB. AVES"/>
    <s v="BUSCANDO ANTICIPACIÓN DE PLAN"/>
    <n v="1"/>
    <x v="2"/>
    <x v="30"/>
  </r>
  <r>
    <x v="22"/>
    <s v="83454.7"/>
    <x v="2"/>
    <n v="11640"/>
    <n v="11640"/>
    <n v="687363"/>
    <x v="3"/>
    <s v="30.961 - ITAIOPOLIS - AB. AVES"/>
    <s v="BUSCANDO ANTICIPACIÓN DE PLAN"/>
    <n v="1"/>
    <x v="2"/>
    <x v="31"/>
  </r>
  <r>
    <x v="22"/>
    <s v="88009.1"/>
    <x v="0"/>
    <n v="24498"/>
    <n v="24498"/>
    <n v="694946"/>
    <x v="1"/>
    <s v="30.704 - ROLANDIA - AB. AVES"/>
    <s v=" "/>
    <s v=" "/>
    <x v="0"/>
    <x v="32"/>
  </r>
  <r>
    <x v="22"/>
    <s v="83451.7"/>
    <x v="7"/>
    <n v="23232"/>
    <n v="23232"/>
    <n v="693294"/>
    <x v="3"/>
    <s v="30.961 - ITAIOPOLIS - AB. AVES"/>
    <s v="ATRASO DE PRODUCCIÓN"/>
    <n v="1"/>
    <x v="2"/>
    <x v="18"/>
  </r>
  <r>
    <x v="22"/>
    <s v="85343.1"/>
    <x v="2"/>
    <n v="23296"/>
    <n v="23296"/>
    <n v="689049"/>
    <x v="3"/>
    <s v="30.961 - ITAIOPOLIS - AB. AVES"/>
    <s v="FALTA DE PRODUCTO "/>
    <n v="1"/>
    <x v="2"/>
    <x v="29"/>
  </r>
  <r>
    <x v="22"/>
    <s v="85343.2"/>
    <x v="0"/>
    <n v="23296"/>
    <n v="23296"/>
    <n v="693335"/>
    <x v="1"/>
    <s v="30.961 - ITAIOPOLIS - AB. AVES"/>
    <s v=" "/>
    <s v=" "/>
    <x v="0"/>
    <x v="29"/>
  </r>
  <r>
    <x v="22"/>
    <s v="85344.6"/>
    <x v="0"/>
    <n v="23232"/>
    <n v="23232"/>
    <n v="694401"/>
    <x v="1"/>
    <s v="30.961 - ITAIOPOLIS - AB. AVES"/>
    <s v=" "/>
    <s v=" "/>
    <x v="0"/>
    <x v="33"/>
  </r>
  <r>
    <x v="22"/>
    <s v="85346.1"/>
    <x v="2"/>
    <n v="23244"/>
    <n v="23244"/>
    <n v="693380"/>
    <x v="3"/>
    <s v="30.961 - ITAIOPOLIS - AB. AVES"/>
    <s v=" "/>
    <s v=" "/>
    <x v="0"/>
    <x v="34"/>
  </r>
  <r>
    <x v="22"/>
    <s v="85174.3"/>
    <x v="8"/>
    <n v="23682"/>
    <n v="23682"/>
    <n v="687972"/>
    <x v="3"/>
    <s v="36.843 - MONTENEGRO - AB. AVES"/>
    <s v="ATRASO DE PRODUCCIÓN"/>
    <n v="1"/>
    <x v="2"/>
    <x v="35"/>
  </r>
  <r>
    <x v="22"/>
    <s v="89540.1"/>
    <x v="0"/>
    <n v="23688"/>
    <n v="23688"/>
    <n v="700129"/>
    <x v="1"/>
    <s v="30.136 - SEARA"/>
    <s v=" "/>
    <s v=" "/>
    <x v="0"/>
    <x v="36"/>
  </r>
  <r>
    <x v="22"/>
    <s v="87956.1"/>
    <x v="0"/>
    <n v="24480"/>
    <n v="24480"/>
    <n v="697226"/>
    <x v="1"/>
    <s v="30.704 - ROLANDIA - AB. AVES"/>
    <s v=" "/>
    <s v=" "/>
    <x v="0"/>
    <x v="32"/>
  </r>
  <r>
    <x v="22"/>
    <s v="89540.2"/>
    <x v="0"/>
    <n v="24462"/>
    <n v="24462"/>
    <n v="700121"/>
    <x v="1"/>
    <s v="30.136 - SEARA"/>
    <s v=" "/>
    <s v=" "/>
    <x v="0"/>
    <x v="36"/>
  </r>
  <r>
    <x v="22"/>
    <s v="83451.8"/>
    <x v="7"/>
    <n v="23296"/>
    <n v="23296"/>
    <n v="693302"/>
    <x v="3"/>
    <s v="30.961 - ITAIOPOLIS - AB. AVES"/>
    <s v="ATRASO DE PRODUCCIÓN"/>
    <n v="1"/>
    <x v="2"/>
    <x v="18"/>
  </r>
  <r>
    <x v="22"/>
    <s v="85344.2"/>
    <x v="0"/>
    <n v="23296"/>
    <n v="23296"/>
    <n v="693350"/>
    <x v="1"/>
    <s v="30.961 - ITAIOPOLIS - AB. AVES"/>
    <s v=" "/>
    <s v=" "/>
    <x v="0"/>
    <x v="37"/>
  </r>
  <r>
    <x v="22"/>
    <s v="85335.2"/>
    <x v="0"/>
    <n v="21720"/>
    <n v="21720"/>
    <n v="694399"/>
    <x v="1"/>
    <s v="30.961 - ITAIOPOLIS - AB. AVES"/>
    <s v=" "/>
    <s v=" "/>
    <x v="0"/>
    <x v="38"/>
  </r>
  <r>
    <x v="22"/>
    <s v="85340.1"/>
    <x v="9"/>
    <n v="23296"/>
    <n v="23296"/>
    <n v="693303"/>
    <x v="3"/>
    <s v="30.961 - ITAIOPOLIS - AB. AVES"/>
    <s v="ATRASO DE PRODUCCIÓN"/>
    <n v="1"/>
    <x v="2"/>
    <x v="18"/>
  </r>
  <r>
    <x v="22"/>
    <s v="85343.3"/>
    <x v="2"/>
    <n v="23296"/>
    <n v="23296"/>
    <n v="693338"/>
    <x v="3"/>
    <s v="30.961 - ITAIOPOLIS - AB. AVES"/>
    <s v=" "/>
    <s v=" "/>
    <x v="0"/>
    <x v="29"/>
  </r>
  <r>
    <x v="22"/>
    <s v="85346.2"/>
    <x v="2"/>
    <n v="23292"/>
    <n v="23292"/>
    <n v="693381"/>
    <x v="3"/>
    <s v="30.961 - ITAIOPOLIS - AB. AVES"/>
    <s v=" "/>
    <s v=" "/>
    <x v="0"/>
    <x v="34"/>
  </r>
  <r>
    <x v="22"/>
    <s v="89816.1"/>
    <x v="1"/>
    <n v="12192"/>
    <n v="12192"/>
    <n v="701277"/>
    <x v="1"/>
    <s v="30.874 - LAPA - AB. AVES"/>
    <s v=" "/>
    <s v=" "/>
    <x v="0"/>
    <x v="9"/>
  </r>
  <r>
    <x v="22"/>
    <s v="89816.2"/>
    <x v="1"/>
    <n v="12240"/>
    <n v="12240"/>
    <n v="701277"/>
    <x v="1"/>
    <s v="30.874 - LAPA - AB. AVES"/>
    <s v=" "/>
    <s v=" "/>
    <x v="0"/>
    <x v="39"/>
  </r>
  <r>
    <x v="22"/>
    <s v="85337.1"/>
    <x v="7"/>
    <n v="23296"/>
    <n v="23296"/>
    <n v="693329"/>
    <x v="3"/>
    <s v="30.961 - ITAIOPOLIS - AB. AVES"/>
    <s v="FALTA DE PRODUCTO"/>
    <n v="1"/>
    <x v="8"/>
    <x v="40"/>
  </r>
  <r>
    <x v="22"/>
    <s v="85340.2"/>
    <x v="2"/>
    <n v="23296"/>
    <n v="23296"/>
    <n v="693318"/>
    <x v="3"/>
    <s v="30.961 - ITAIOPOLIS - AB. AVES"/>
    <s v="FALTA DE PRODUCTO"/>
    <n v="1"/>
    <x v="9"/>
    <x v="18"/>
  </r>
  <r>
    <x v="22"/>
    <s v="85346.3"/>
    <x v="2"/>
    <n v="23292"/>
    <n v="23292"/>
    <n v="693393"/>
    <x v="3"/>
    <s v="30.961 - ITAIOPOLIS - AB. AVES"/>
    <s v="FALTA DE PRODUCTO"/>
    <n v="1"/>
    <x v="2"/>
    <x v="34"/>
  </r>
  <r>
    <x v="22"/>
    <s v="85344.3"/>
    <x v="1"/>
    <n v="23296"/>
    <n v="23168"/>
    <n v="693364"/>
    <x v="1"/>
    <s v="30.961 - ITAIOPOLIS - AB. AVES"/>
    <s v=" "/>
    <s v=" "/>
    <x v="0"/>
    <x v="37"/>
  </r>
  <r>
    <x v="22"/>
    <s v="85340.3"/>
    <x v="0"/>
    <n v="23296"/>
    <n v="23296"/>
    <n v="693320"/>
    <x v="0"/>
    <s v="30.961 - ITAIOPOLIS - AB. AVES"/>
    <s v=" "/>
    <s v=" "/>
    <x v="0"/>
    <x v="18"/>
  </r>
  <r>
    <x v="22"/>
    <s v="85478.2"/>
    <x v="7"/>
    <n v="23292"/>
    <n v="23292"/>
    <n v="698794"/>
    <x v="2"/>
    <s v="30.874 - LAPA - AB. AVES"/>
    <s v="FALTA DE PRODUCTO"/>
    <n v="1"/>
    <x v="2"/>
    <x v="41"/>
  </r>
  <r>
    <x v="22"/>
    <s v="88009.2"/>
    <x v="2"/>
    <n v="24498"/>
    <n v="24498"/>
    <n v="701259"/>
    <x v="2"/>
    <s v="30.704 - ROLANDIA - AB. AVES"/>
    <s v="FALTA DE ANALISIS PARA CARGAR EL 18/07"/>
    <n v="1"/>
    <x v="10"/>
    <x v="32"/>
  </r>
  <r>
    <x v="22"/>
    <s v="89814.1"/>
    <x v="7"/>
    <n v="12240"/>
    <n v="11820"/>
    <n v="701278"/>
    <x v="2"/>
    <s v="30.874 - LAPA - AB. AVES"/>
    <s v="FALTA DE PRODUCTO POR BLOQUEO SIF"/>
    <n v="0.5"/>
    <x v="11"/>
    <x v="9"/>
  </r>
  <r>
    <x v="22"/>
    <s v="89814.2"/>
    <x v="7"/>
    <n v="12240"/>
    <n v="10740"/>
    <n v="701278"/>
    <x v="2"/>
    <s v="30.874 - LAPA - AB. AVES"/>
    <s v="FALTA DE PRODUCTO POR BLOQUEO SIF"/>
    <n v="0.5"/>
    <x v="11"/>
    <x v="39"/>
  </r>
  <r>
    <x v="22"/>
    <s v="85343.4"/>
    <x v="0"/>
    <n v="23296"/>
    <n v="23296"/>
    <n v="693340"/>
    <x v="0"/>
    <s v="30.961 - ITAIOPOLIS - AB. AVES"/>
    <s v=" "/>
    <s v=" "/>
    <x v="0"/>
    <x v="29"/>
  </r>
  <r>
    <x v="22"/>
    <s v="89315.1"/>
    <x v="2"/>
    <n v="11640"/>
    <n v="11640"/>
    <n v="698902"/>
    <x v="2"/>
    <s v="30.961 - ITAIOPOLIS - AB. AVES"/>
    <s v="ATRASO DE LIBERACIÓN EM LAS ANALISIS"/>
    <n v="1"/>
    <x v="10"/>
    <x v="42"/>
  </r>
  <r>
    <x v="22"/>
    <s v="89315.2"/>
    <x v="2"/>
    <n v="11640"/>
    <n v="11616"/>
    <n v="698902"/>
    <x v="2"/>
    <s v="30.961 - ITAIOPOLIS - AB. AVES"/>
    <s v="ATRASO DE LIBERACIÓN EM LAS ANALISIS"/>
    <n v="1"/>
    <x v="10"/>
    <x v="38"/>
  </r>
  <r>
    <x v="22"/>
    <s v="85337.2"/>
    <x v="0"/>
    <n v="23296"/>
    <n v="23296"/>
    <n v="693330"/>
    <x v="0"/>
    <s v="30.961 - ITAIOPOLIS - AB. AVES"/>
    <s v=" "/>
    <s v=" "/>
    <x v="0"/>
    <x v="40"/>
  </r>
  <r>
    <x v="22"/>
    <s v="85346.4"/>
    <x v="2"/>
    <n v="23292"/>
    <n v="23292"/>
    <n v="693401"/>
    <x v="2"/>
    <s v="30.961 - ITAIOPOLIS - AB. AVES"/>
    <s v="FALTA DE PRODUCTO"/>
    <n v="1"/>
    <x v="2"/>
    <x v="34"/>
  </r>
  <r>
    <x v="22"/>
    <s v="89540.3"/>
    <x v="0"/>
    <n v="24498"/>
    <n v="24498"/>
    <n v="700120"/>
    <x v="0"/>
    <s v="30.136 - SEARA"/>
    <s v=" "/>
    <s v=" "/>
    <x v="0"/>
    <x v="36"/>
  </r>
  <r>
    <x v="22"/>
    <s v="85340.4"/>
    <x v="1"/>
    <n v="23296"/>
    <n v="23296"/>
    <n v="693321"/>
    <x v="0"/>
    <s v="30.961 - ITAIOPOLIS - AB. AVES"/>
    <s v=" "/>
    <s v=" "/>
    <x v="0"/>
    <x v="18"/>
  </r>
  <r>
    <x v="22"/>
    <s v="85338.1"/>
    <x v="0"/>
    <n v="23520"/>
    <n v="23520"/>
    <n v="693332"/>
    <x v="0"/>
    <s v="30.961 - ITAIOPOLIS - AB. AVES"/>
    <s v=" "/>
    <s v=" "/>
    <x v="0"/>
    <x v="30"/>
  </r>
  <r>
    <x v="22"/>
    <s v="85343.5"/>
    <x v="0"/>
    <n v="23296"/>
    <n v="23296"/>
    <n v="693342"/>
    <x v="0"/>
    <s v="30.961 - ITAIOPOLIS - AB. AVES"/>
    <s v=" "/>
    <s v=" "/>
    <x v="0"/>
    <x v="29"/>
  </r>
  <r>
    <x v="22"/>
    <s v="88009.3"/>
    <x v="0"/>
    <n v="24498"/>
    <n v="24498"/>
    <n v="701262"/>
    <x v="0"/>
    <s v="30.704 - ROLANDIA - AB. AVES"/>
    <s v=" "/>
    <s v=" "/>
    <x v="0"/>
    <x v="32"/>
  </r>
  <r>
    <x v="22"/>
    <s v="85346.5"/>
    <x v="0"/>
    <n v="23292"/>
    <n v="23292"/>
    <n v="696683"/>
    <x v="0"/>
    <s v="30.961 - ITAIOPOLIS - AB. AVES"/>
    <s v=" "/>
    <s v=" "/>
    <x v="0"/>
    <x v="34"/>
  </r>
  <r>
    <x v="22"/>
    <s v="85375.2"/>
    <x v="10"/>
    <n v="23292"/>
    <n v="23292"/>
    <n v="698790"/>
    <x v="2"/>
    <s v="30.874 - LAPA - AB. AVES"/>
    <s v="FALTA DE PRODUCTO"/>
    <n v="1"/>
    <x v="2"/>
    <x v="9"/>
  </r>
  <r>
    <x v="22"/>
    <s v="85477.2"/>
    <x v="10"/>
    <n v="23292"/>
    <n v="23292"/>
    <n v="698793"/>
    <x v="2"/>
    <s v="30.874 - LAPA - AB. AVES"/>
    <s v="FALTA DE PRODUCTO"/>
    <n v="1"/>
    <x v="2"/>
    <x v="39"/>
  </r>
  <r>
    <x v="22"/>
    <s v="85375.3"/>
    <x v="6"/>
    <n v="23292"/>
    <m/>
    <m/>
    <x v="6"/>
    <s v=" "/>
    <s v="PREVISIÓN ATENDER 19/08"/>
    <n v="1"/>
    <x v="2"/>
    <x v="9"/>
  </r>
  <r>
    <x v="22"/>
    <s v="85477.3"/>
    <x v="6"/>
    <n v="23292"/>
    <m/>
    <m/>
    <x v="6"/>
    <s v=" "/>
    <s v="PREVISIÓN ATENDER 24/08"/>
    <n v="1"/>
    <x v="2"/>
    <x v="39"/>
  </r>
  <r>
    <x v="22"/>
    <s v="85478.3"/>
    <x v="6"/>
    <n v="23292"/>
    <m/>
    <m/>
    <x v="6"/>
    <s v=" "/>
    <s v="PREVISIÓN ATENDER 22/08"/>
    <n v="1"/>
    <x v="2"/>
    <x v="41"/>
  </r>
  <r>
    <x v="23"/>
    <s v="87518.2"/>
    <x v="1"/>
    <n v="23700"/>
    <n v="23700"/>
    <n v="693149"/>
    <x v="7"/>
    <s v="30.961 - ITAIOPOLIS - AB. AVES"/>
    <s v=" "/>
    <s v=" "/>
    <x v="0"/>
    <x v="43"/>
  </r>
  <r>
    <x v="23"/>
    <s v="87518.1"/>
    <x v="0"/>
    <n v="23865"/>
    <n v="23865"/>
    <n v="693134"/>
    <x v="7"/>
    <s v="30.961 - ITAIOPOLIS - AB. AVES"/>
    <s v=" "/>
    <s v=" "/>
    <x v="0"/>
    <x v="43"/>
  </r>
  <r>
    <x v="23"/>
    <s v="87518.3"/>
    <x v="0"/>
    <n v="24000"/>
    <n v="24000"/>
    <n v="693153"/>
    <x v="0"/>
    <s v="30.961 - ITAIOPOLIS - AB. AVES"/>
    <s v=" "/>
    <s v=" "/>
    <x v="0"/>
    <x v="43"/>
  </r>
  <r>
    <x v="23"/>
    <s v="87518.4"/>
    <x v="0"/>
    <n v="24000"/>
    <n v="24000"/>
    <n v="693154"/>
    <x v="0"/>
    <s v="30.961 - ITAIOPOLIS - AB. AVES"/>
    <s v=" "/>
    <s v=" "/>
    <x v="0"/>
    <x v="43"/>
  </r>
  <r>
    <x v="4"/>
    <s v="85930.1"/>
    <x v="7"/>
    <n v="24000"/>
    <n v="24000"/>
    <n v="684938"/>
    <x v="8"/>
    <s v="30.704 - ROLANDIA - AB. AVES"/>
    <s v="ATRASO EN LA LIBERACIÓN DE ANALISIS"/>
    <n v="1"/>
    <x v="10"/>
    <x v="43"/>
  </r>
  <r>
    <x v="4"/>
    <s v="85930.2"/>
    <x v="7"/>
    <n v="24000"/>
    <n v="24000"/>
    <n v="684939"/>
    <x v="8"/>
    <s v="30.704 - ROLANDIA - AB. AVES"/>
    <s v="ATRASO DE PRODUCCIÓN Y EXPEDIDICÓN"/>
    <n v="1"/>
    <x v="2"/>
    <x v="43"/>
  </r>
  <r>
    <x v="4"/>
    <s v="85930.3"/>
    <x v="2"/>
    <n v="24000"/>
    <n v="24000"/>
    <n v="684940"/>
    <x v="8"/>
    <s v="30.704 - ROLANDIA - AB. AVES"/>
    <s v="ATRASO DE PRODUCCIÓN Y EXPEDIDICÓN"/>
    <n v="1"/>
    <x v="2"/>
    <x v="43"/>
  </r>
  <r>
    <x v="4"/>
    <s v="85930.10"/>
    <x v="0"/>
    <n v="23760"/>
    <n v="23760"/>
    <n v="685900"/>
    <x v="7"/>
    <s v="30.961 - ITAIOPOLIS - AB. AVES"/>
    <s v=" "/>
    <s v=" "/>
    <x v="0"/>
    <x v="43"/>
  </r>
  <r>
    <x v="4"/>
    <s v="85930.4"/>
    <x v="7"/>
    <n v="23970"/>
    <n v="23970"/>
    <n v="685891"/>
    <x v="8"/>
    <s v="30.704 - ROLANDIA - AB. AVES"/>
    <s v="ATRASO EN LA EXPEDICCIÓN DE LA PLANTA"/>
    <n v="1"/>
    <x v="4"/>
    <x v="43"/>
  </r>
  <r>
    <x v="4"/>
    <s v="85930.9"/>
    <x v="2"/>
    <n v="24000"/>
    <n v="24000"/>
    <n v="685899"/>
    <x v="8"/>
    <s v="30.961 - ITAIOPOLIS - AB. AVES"/>
    <s v="ATRASO DE CSI"/>
    <n v="1"/>
    <x v="12"/>
    <x v="43"/>
  </r>
  <r>
    <x v="4"/>
    <s v="85930.8"/>
    <x v="7"/>
    <n v="24000"/>
    <n v="24000"/>
    <n v="685898"/>
    <x v="8"/>
    <s v="30.961 - ITAIOPOLIS - AB. AVES"/>
    <s v="CORTE DE CARGARGAS POR EL EMBARCADOR "/>
    <n v="1"/>
    <x v="13"/>
    <x v="43"/>
  </r>
  <r>
    <x v="4"/>
    <s v="87950.19"/>
    <x v="4"/>
    <n v="23994.12"/>
    <n v="23994.12"/>
    <n v="699366"/>
    <x v="7"/>
    <s v="36.827 - ANA RECH - AB.SUINOS/IND."/>
    <s v=" "/>
    <s v=" "/>
    <x v="0"/>
    <x v="44"/>
  </r>
  <r>
    <x v="4"/>
    <s v="87950.3"/>
    <x v="0"/>
    <n v="23980.99"/>
    <n v="23980.99"/>
    <n v="698700"/>
    <x v="7"/>
    <s v="30.633 - ITAPIRANGA - AB. SUINOS"/>
    <s v=" "/>
    <s v=" "/>
    <x v="0"/>
    <x v="44"/>
  </r>
  <r>
    <x v="4"/>
    <s v="87950.6"/>
    <x v="0"/>
    <n v="23857.1"/>
    <n v="23857.1"/>
    <n v="698731"/>
    <x v="7"/>
    <s v="30.633 - ITAPIRANGA - AB. SUINOS"/>
    <s v=" "/>
    <s v=" "/>
    <x v="0"/>
    <x v="44"/>
  </r>
  <r>
    <x v="4"/>
    <s v="87950.7"/>
    <x v="0"/>
    <n v="23991.07"/>
    <n v="23991.07"/>
    <n v="698732"/>
    <x v="7"/>
    <s v="30.633 - ITAPIRANGA - AB. SUINOS"/>
    <s v=" "/>
    <s v=" "/>
    <x v="0"/>
    <x v="44"/>
  </r>
  <r>
    <x v="4"/>
    <s v="87950.10"/>
    <x v="0"/>
    <n v="23979.57"/>
    <n v="23979.57"/>
    <n v="699414"/>
    <x v="0"/>
    <s v="30.475 - SEBERI - AB.SUINOS/IND."/>
    <s v=" "/>
    <s v=" "/>
    <x v="0"/>
    <x v="44"/>
  </r>
  <r>
    <x v="4"/>
    <s v="87950.15"/>
    <x v="1"/>
    <n v="23999.64"/>
    <n v="23999.64"/>
    <n v="699416"/>
    <x v="0"/>
    <s v="30.633 - ITAPIRANGA - AB. SUINOS"/>
    <s v=" "/>
    <s v=" "/>
    <x v="0"/>
    <x v="44"/>
  </r>
  <r>
    <x v="4"/>
    <s v="87950.5"/>
    <x v="2"/>
    <n v="23974.25"/>
    <n v="23974.25"/>
    <n v="698729"/>
    <x v="9"/>
    <s v="30.633 - ITAPIRANGA - AB. SUINOS"/>
    <s v="FALTA DE CSI PARA EMBARCAR"/>
    <n v="1"/>
    <x v="12"/>
    <x v="44"/>
  </r>
  <r>
    <x v="4"/>
    <s v="85930.5"/>
    <x v="8"/>
    <n v="24000"/>
    <n v="24000"/>
    <n v="685892"/>
    <x v="9"/>
    <s v="30.704 - ROLANDIA - AB. AVES"/>
    <s v="FALTA DE PRODUCTO PARA ATENDER ANTES"/>
    <n v="1"/>
    <x v="2"/>
    <x v="43"/>
  </r>
  <r>
    <x v="4"/>
    <s v="85930.6"/>
    <x v="8"/>
    <n v="24000"/>
    <n v="24000"/>
    <n v="685895"/>
    <x v="9"/>
    <s v="30.704 - ROLANDIA - AB. AVES"/>
    <s v="PERDIDA DE PRODUCCIÓN POR ANALISIS"/>
    <n v="1"/>
    <x v="10"/>
    <x v="43"/>
  </r>
  <r>
    <x v="4"/>
    <s v="85930.7"/>
    <x v="8"/>
    <n v="23925"/>
    <n v="23925"/>
    <n v="691426"/>
    <x v="9"/>
    <s v="30.961 - ITAIOPOLIS - AB. AVES"/>
    <s v="ATRASO EN LA EXPEDICCIÓN DE LA PLANTA"/>
    <n v="1"/>
    <x v="4"/>
    <x v="43"/>
  </r>
  <r>
    <x v="4"/>
    <s v="87950.1"/>
    <x v="9"/>
    <n v="23919.23"/>
    <n v="23919.23"/>
    <n v="696566"/>
    <x v="9"/>
    <s v="36.827 - ANA RECH - AB.SUINOS/IND."/>
    <s v="CORTE DE CARGARGAS POR EL EMBARCADOR "/>
    <n v="1"/>
    <x v="13"/>
    <x v="44"/>
  </r>
  <r>
    <x v="4"/>
    <s v="87950.11"/>
    <x v="2"/>
    <n v="23779.96"/>
    <n v="23779.96"/>
    <n v="699453"/>
    <x v="9"/>
    <s v="36.827 - ANA RECH - AB.SUINOS/IND."/>
    <s v="CORTE DE CARGAS POR EL EMBARCADOR "/>
    <n v="1"/>
    <x v="13"/>
    <x v="44"/>
  </r>
  <r>
    <x v="4"/>
    <s v="87950.12"/>
    <x v="2"/>
    <n v="23969.25"/>
    <n v="23969.25"/>
    <n v="699456"/>
    <x v="9"/>
    <s v="30.633 - ITAPIRANGA - AB. SUINOS"/>
    <s v="CORTE DE CARGAS POR EL EMBARCADOR "/>
    <n v="1"/>
    <x v="13"/>
    <x v="44"/>
  </r>
  <r>
    <x v="4"/>
    <s v="87950.13"/>
    <x v="2"/>
    <n v="23984.639999999999"/>
    <n v="23984.639999999999"/>
    <n v="699376"/>
    <x v="9"/>
    <s v="30.475 - SEBERI - AB.SUINOS/IND."/>
    <s v="CORTE DE CARGAS POR EL EMBARCADOR "/>
    <n v="1"/>
    <x v="13"/>
    <x v="44"/>
  </r>
  <r>
    <x v="4"/>
    <s v="87950.14"/>
    <x v="2"/>
    <n v="23987.57"/>
    <n v="23987.57"/>
    <n v="699378"/>
    <x v="9"/>
    <s v="30.475 - SEBERI - AB.SUINOS/IND."/>
    <s v="CORTE DE CARGAS POR EL EMBARCADOR "/>
    <n v="1"/>
    <x v="13"/>
    <x v="44"/>
  </r>
  <r>
    <x v="4"/>
    <s v="87950.16"/>
    <x v="0"/>
    <n v="23997.08"/>
    <n v="23997.08"/>
    <n v="699457"/>
    <x v="0"/>
    <s v="36.827 - ANA RECH - AB.SUINOS/IND."/>
    <s v=" "/>
    <s v=" "/>
    <x v="0"/>
    <x v="44"/>
  </r>
  <r>
    <x v="4"/>
    <s v="87950.17"/>
    <x v="0"/>
    <n v="23795.93"/>
    <n v="23795.93"/>
    <n v="699459"/>
    <x v="0"/>
    <s v="30.633 - ITAPIRANGA - AB. SUINOS"/>
    <s v=" "/>
    <s v=" "/>
    <x v="0"/>
    <x v="44"/>
  </r>
  <r>
    <x v="4"/>
    <s v="87950.18"/>
    <x v="0"/>
    <n v="23784.86"/>
    <n v="23784.86"/>
    <n v="699461"/>
    <x v="0"/>
    <s v="30.633 - ITAPIRANGA - AB. SUINOS"/>
    <s v=" "/>
    <s v=" "/>
    <x v="0"/>
    <x v="44"/>
  </r>
  <r>
    <x v="4"/>
    <s v="87950.2"/>
    <x v="9"/>
    <n v="23994.69"/>
    <n v="23994.69"/>
    <n v="696565"/>
    <x v="9"/>
    <s v="36.827 - ANA RECH - AB.SUINOS/IND."/>
    <s v="CORTE DE CARGARGAS POR EL EMBARCADOR "/>
    <n v="1"/>
    <x v="13"/>
    <x v="44"/>
  </r>
  <r>
    <x v="4"/>
    <s v="87950.20"/>
    <x v="0"/>
    <n v="23996.21"/>
    <n v="23996.21"/>
    <n v="699370"/>
    <x v="0"/>
    <s v="36.827 - ANA RECH - AB.SUINOS/IND."/>
    <s v=" "/>
    <s v=" "/>
    <x v="0"/>
    <x v="44"/>
  </r>
  <r>
    <x v="4"/>
    <s v="87950.4"/>
    <x v="7"/>
    <n v="23956.61"/>
    <n v="23956.61"/>
    <n v="699246"/>
    <x v="9"/>
    <s v="36.827 - ANA RECH - AB.SUINOS/IND."/>
    <s v="CORTE DE CARGAS POR EL EMBARCADOR "/>
    <n v="1"/>
    <x v="13"/>
    <x v="44"/>
  </r>
  <r>
    <x v="4"/>
    <s v="87950.8"/>
    <x v="7"/>
    <n v="23961"/>
    <n v="23961"/>
    <n v="699411"/>
    <x v="9"/>
    <s v="30.633 - ITAPIRANGA - AB. SUINOS"/>
    <s v="CORTE DE CARGAS POR EL EMBARCADOR "/>
    <n v="1"/>
    <x v="13"/>
    <x v="44"/>
  </r>
  <r>
    <x v="4"/>
    <s v="87950.9"/>
    <x v="2"/>
    <n v="23981.97"/>
    <n v="23981.97"/>
    <n v="699413"/>
    <x v="9"/>
    <s v="36.827 - ANA RECH - AB.SUINOS/IND."/>
    <s v="CORTE DE CARGAS POR EL EMBARCADOR "/>
    <n v="1"/>
    <x v="13"/>
    <x v="44"/>
  </r>
  <r>
    <x v="24"/>
    <s v="89780.1"/>
    <x v="6"/>
    <n v="24000"/>
    <m/>
    <m/>
    <x v="4"/>
    <s v=" "/>
    <s v="AGUARDAMOS PAGOS EN ATRASO PARA LIBERAR"/>
    <s v=" "/>
    <x v="0"/>
    <x v="44"/>
  </r>
  <r>
    <x v="24"/>
    <s v="89780.2"/>
    <x v="6"/>
    <n v="24000"/>
    <m/>
    <m/>
    <x v="4"/>
    <s v=" "/>
    <s v="AGUARDAMOS PAGOS EN ATRASO PARA LIBERAR"/>
    <s v=" "/>
    <x v="0"/>
    <x v="44"/>
  </r>
  <r>
    <x v="24"/>
    <s v="89780.3"/>
    <x v="6"/>
    <n v="24000"/>
    <m/>
    <m/>
    <x v="4"/>
    <s v=" "/>
    <s v="AGUARDAMOS PAGOS EN ATRASO PARA LIBERAR"/>
    <s v=" "/>
    <x v="0"/>
    <x v="44"/>
  </r>
  <r>
    <x v="24"/>
    <s v="89780.4"/>
    <x v="6"/>
    <n v="24000"/>
    <m/>
    <m/>
    <x v="4"/>
    <s v=" "/>
    <s v="AGUARDAMOS PAGOS EN ATRASO PARA LIBERAR"/>
    <s v=" "/>
    <x v="0"/>
    <x v="44"/>
  </r>
  <r>
    <x v="24"/>
    <s v="89780.5"/>
    <x v="6"/>
    <n v="24000"/>
    <m/>
    <m/>
    <x v="4"/>
    <s v=" "/>
    <s v="AGUARDAMOS PAGOS EN ATRASO PARA LIBERAR"/>
    <s v=" "/>
    <x v="0"/>
    <x v="44"/>
  </r>
  <r>
    <x v="25"/>
    <s v="85610.7"/>
    <x v="0"/>
    <n v="23988.89"/>
    <n v="23988.89"/>
    <n v="679697"/>
    <x v="7"/>
    <s v="30.475 - SEBERI - AB.SUINOS/IND."/>
    <s v=" "/>
    <s v=" "/>
    <x v="0"/>
    <x v="44"/>
  </r>
  <r>
    <x v="25"/>
    <s v="84441.10"/>
    <x v="9"/>
    <n v="23810.99"/>
    <n v="23810.99"/>
    <n v="684523"/>
    <x v="8"/>
    <s v="36.827 - ANA RECH - AB.SUINOS/IND."/>
    <s v="ATRASO DE PRODUCCIÓN "/>
    <n v="1"/>
    <x v="2"/>
    <x v="45"/>
  </r>
  <r>
    <x v="25"/>
    <s v="84441.7"/>
    <x v="8"/>
    <n v="23946.93"/>
    <n v="23946.93"/>
    <n v="684504"/>
    <x v="8"/>
    <s v="36.827 - ANA RECH - AB.SUINOS/IND."/>
    <s v="ATRASO DE REGISTRO DE PLANTA"/>
    <n v="1"/>
    <x v="14"/>
    <x v="45"/>
  </r>
  <r>
    <x v="25"/>
    <s v="84441.8"/>
    <x v="8"/>
    <n v="23938.13"/>
    <n v="23938.13"/>
    <n v="684516"/>
    <x v="8"/>
    <s v="36.827 - ANA RECH - AB.SUINOS/IND."/>
    <s v="ATRASO DE REGISTRO DE PLANTA"/>
    <n v="1"/>
    <x v="14"/>
    <x v="45"/>
  </r>
  <r>
    <x v="25"/>
    <s v="84441.9"/>
    <x v="8"/>
    <n v="23897.66"/>
    <n v="23897.66"/>
    <n v="684519"/>
    <x v="8"/>
    <s v="36.827 - ANA RECH - AB.SUINOS/IND."/>
    <s v="ATRASO DE PRODUCCIÓN "/>
    <n v="1"/>
    <x v="2"/>
    <x v="45"/>
  </r>
  <r>
    <x v="25"/>
    <s v="85610.13"/>
    <x v="9"/>
    <n v="23776.400000000001"/>
    <n v="23776.400000000001"/>
    <n v="685331"/>
    <x v="8"/>
    <s v="30.633 - ITAPIRANGA - AB. SUINOS"/>
    <s v="ATRASO DE LIBERACIÓN DE CSI"/>
    <n v="1"/>
    <x v="12"/>
    <x v="44"/>
  </r>
  <r>
    <x v="25"/>
    <s v="85610.15"/>
    <x v="7"/>
    <n v="23908.03"/>
    <n v="23908.03"/>
    <n v="685332"/>
    <x v="8"/>
    <s v="30.633 - ITAPIRANGA - AB. SUINOS"/>
    <s v="CSI"/>
    <n v="1"/>
    <x v="12"/>
    <x v="44"/>
  </r>
  <r>
    <x v="25"/>
    <s v="85610.22"/>
    <x v="2"/>
    <n v="23996.68"/>
    <n v="23996.68"/>
    <n v="685934"/>
    <x v="8"/>
    <s v="30.475 - SEBERI - AB.SUINOS/IND."/>
    <s v="OMISSIÓN DE BUQUE DALLAS EXPRESS"/>
    <n v="1"/>
    <x v="13"/>
    <x v="44"/>
  </r>
  <r>
    <x v="25"/>
    <s v="85610.23"/>
    <x v="2"/>
    <n v="23981.65"/>
    <n v="23981.65"/>
    <n v="686927"/>
    <x v="8"/>
    <s v="30.633 - ITAPIRANGA - AB. SUINOS"/>
    <s v="OMISSIÓN DE BUQUE DALLAS EXPRESS"/>
    <n v="1"/>
    <x v="13"/>
    <x v="44"/>
  </r>
  <r>
    <x v="25"/>
    <s v="85610.24"/>
    <x v="2"/>
    <n v="23957.22"/>
    <n v="23957.22"/>
    <n v="686928"/>
    <x v="8"/>
    <s v="30.633 - ITAPIRANGA - AB. SUINOS"/>
    <s v="OMISSIÓN DE BUQUE DALLAS EXPRESS"/>
    <n v="1"/>
    <x v="13"/>
    <x v="44"/>
  </r>
  <r>
    <x v="25"/>
    <s v="85610.25"/>
    <x v="0"/>
    <n v="23988.720000000001"/>
    <n v="23988.720000000001"/>
    <n v="685964"/>
    <x v="7"/>
    <s v="30.475 - SEBERI - AB.SUINOS/IND."/>
    <s v=" "/>
    <s v=" "/>
    <x v="0"/>
    <x v="44"/>
  </r>
  <r>
    <x v="25"/>
    <s v="85610.26"/>
    <x v="0"/>
    <n v="23992.98"/>
    <n v="23992.98"/>
    <n v="685965"/>
    <x v="7"/>
    <s v="30.475 - SEBERI - AB.SUINOS/IND."/>
    <s v=" "/>
    <s v=" "/>
    <x v="0"/>
    <x v="44"/>
  </r>
  <r>
    <x v="25"/>
    <s v="85610.27"/>
    <x v="0"/>
    <n v="23930.55"/>
    <n v="23930.55"/>
    <n v="685967"/>
    <x v="7"/>
    <s v="30.475 - SEBERI - AB.SUINOS/IND."/>
    <s v=" "/>
    <s v=" "/>
    <x v="0"/>
    <x v="44"/>
  </r>
  <r>
    <x v="25"/>
    <s v="85610.28"/>
    <x v="0"/>
    <n v="23973.25"/>
    <n v="23973.25"/>
    <n v="692028"/>
    <x v="7"/>
    <s v="36.827 - ANA RECH - AB.SUINOS/IND."/>
    <s v=" "/>
    <s v=" "/>
    <x v="0"/>
    <x v="44"/>
  </r>
  <r>
    <x v="25"/>
    <s v="85610.29"/>
    <x v="0"/>
    <n v="23976.43"/>
    <n v="23976.43"/>
    <n v="692030"/>
    <x v="7"/>
    <s v="36.827 - ANA RECH - AB.SUINOS/IND."/>
    <s v=" "/>
    <s v=" "/>
    <x v="0"/>
    <x v="44"/>
  </r>
  <r>
    <x v="25"/>
    <s v="85612.1"/>
    <x v="0"/>
    <n v="23964.91"/>
    <n v="23964.91"/>
    <n v="684809"/>
    <x v="7"/>
    <s v="36.827 - ANA RECH - AB.SUINOS/IND."/>
    <s v=" "/>
    <s v=" "/>
    <x v="0"/>
    <x v="45"/>
  </r>
  <r>
    <x v="25"/>
    <s v="85612.2"/>
    <x v="0"/>
    <n v="23952.21"/>
    <n v="23952.21"/>
    <n v="684810"/>
    <x v="7"/>
    <s v="36.827 - ANA RECH - AB.SUINOS/IND."/>
    <s v=" "/>
    <s v=" "/>
    <x v="0"/>
    <x v="45"/>
  </r>
  <r>
    <x v="25"/>
    <s v="86400.12"/>
    <x v="0"/>
    <n v="23800"/>
    <n v="23800"/>
    <n v="685714"/>
    <x v="7"/>
    <s v="30.961 - ITAIOPOLIS - AB. AVES"/>
    <s v=" "/>
    <s v=" "/>
    <x v="0"/>
    <x v="46"/>
  </r>
  <r>
    <x v="25"/>
    <s v="86400.3"/>
    <x v="9"/>
    <n v="24000"/>
    <n v="24000"/>
    <n v="685703"/>
    <x v="8"/>
    <s v="30.961 - ITAIOPOLIS - AB. AVES"/>
    <s v="FALTA DE PRODUCTO"/>
    <n v="1"/>
    <x v="2"/>
    <x v="46"/>
  </r>
  <r>
    <x v="25"/>
    <s v="86400.4"/>
    <x v="7"/>
    <n v="24000"/>
    <n v="24000"/>
    <n v="685705"/>
    <x v="8"/>
    <s v="30.961 - ITAIOPOLIS - AB. AVES"/>
    <s v="ATRASO DE ANALISIS "/>
    <n v="1"/>
    <x v="10"/>
    <x v="46"/>
  </r>
  <r>
    <x v="25"/>
    <s v="86400.5"/>
    <x v="7"/>
    <n v="24000"/>
    <n v="24000"/>
    <n v="685706"/>
    <x v="8"/>
    <s v="30.961 - ITAIOPOLIS - AB. AVES"/>
    <s v="ATRASO DE PRODUCCIÓN "/>
    <n v="1"/>
    <x v="2"/>
    <x v="46"/>
  </r>
  <r>
    <x v="25"/>
    <s v="86400.6"/>
    <x v="7"/>
    <n v="24000"/>
    <n v="24000"/>
    <n v="685708"/>
    <x v="8"/>
    <s v="30.961 - ITAIOPOLIS - AB. AVES"/>
    <s v="ATRASO DE PRODUCCIÓN "/>
    <n v="1"/>
    <x v="2"/>
    <x v="46"/>
  </r>
  <r>
    <x v="25"/>
    <s v="86400.7"/>
    <x v="2"/>
    <n v="24000"/>
    <n v="24000"/>
    <n v="685709"/>
    <x v="8"/>
    <s v="30.961 - ITAIOPOLIS - AB. AVES"/>
    <s v="ATRASO DE ANALISIS "/>
    <n v="1"/>
    <x v="10"/>
    <x v="46"/>
  </r>
  <r>
    <x v="25"/>
    <s v="86400.8"/>
    <x v="2"/>
    <n v="24000"/>
    <n v="24000"/>
    <n v="685710"/>
    <x v="8"/>
    <s v="30.961 - ITAIOPOLIS - AB. AVES"/>
    <s v="ATRASO DE ANALISIS "/>
    <n v="1"/>
    <x v="10"/>
    <x v="46"/>
  </r>
  <r>
    <x v="25"/>
    <s v="86533.1"/>
    <x v="2"/>
    <n v="23987.87"/>
    <n v="23987.87"/>
    <n v="686396"/>
    <x v="8"/>
    <s v="30.475 - SEBERI - AB.SUINOS/IND."/>
    <s v="OMISSIÓN DE BUQUE DALLAS EXPRESS"/>
    <n v="1"/>
    <x v="13"/>
    <x v="44"/>
  </r>
  <r>
    <x v="25"/>
    <s v="86533.2"/>
    <x v="2"/>
    <n v="23981.14"/>
    <n v="23981.14"/>
    <n v="686399"/>
    <x v="8"/>
    <s v="30.475 - SEBERI - AB.SUINOS/IND."/>
    <s v="OMISSIÓN DE BUQUE DALLAS EXPRESS"/>
    <n v="1"/>
    <x v="13"/>
    <x v="44"/>
  </r>
  <r>
    <x v="25"/>
    <s v="86533.3"/>
    <x v="2"/>
    <n v="23997.07"/>
    <n v="23997.07"/>
    <n v="686401"/>
    <x v="8"/>
    <s v="30.475 - SEBERI - AB.SUINOS/IND."/>
    <s v="OMISSIÓN DE BUQUE DALLAS EXPRESS"/>
    <n v="1"/>
    <x v="13"/>
    <x v="44"/>
  </r>
  <r>
    <x v="25"/>
    <s v="86533.4"/>
    <x v="2"/>
    <n v="23981.95"/>
    <n v="23981.95"/>
    <n v="686403"/>
    <x v="8"/>
    <s v="30.475 - SEBERI - AB.SUINOS/IND."/>
    <s v="OMISSIÓN DE BUQUE DALLAS EXPRESS"/>
    <n v="1"/>
    <x v="13"/>
    <x v="44"/>
  </r>
  <r>
    <x v="25"/>
    <s v="86533.5"/>
    <x v="0"/>
    <n v="23968.16"/>
    <n v="23968.16"/>
    <n v="687352"/>
    <x v="7"/>
    <s v="30.475 - SEBERI - AB.SUINOS/IND."/>
    <s v=" "/>
    <s v=" "/>
    <x v="0"/>
    <x v="44"/>
  </r>
  <r>
    <x v="25"/>
    <s v="86533.6"/>
    <x v="0"/>
    <n v="23983.57"/>
    <n v="23983.57"/>
    <n v="687356"/>
    <x v="7"/>
    <s v="30.475 - SEBERI - AB.SUINOS/IND."/>
    <s v=" "/>
    <s v=" "/>
    <x v="0"/>
    <x v="44"/>
  </r>
  <r>
    <x v="25"/>
    <s v="86533.7"/>
    <x v="0"/>
    <n v="23965.37"/>
    <n v="23965.37"/>
    <n v="687358"/>
    <x v="7"/>
    <s v="30.475 - SEBERI - AB.SUINOS/IND."/>
    <s v=" "/>
    <s v=" "/>
    <x v="0"/>
    <x v="44"/>
  </r>
  <r>
    <x v="25"/>
    <s v="86603.1"/>
    <x v="7"/>
    <n v="23993.82"/>
    <n v="23993.82"/>
    <n v="687910"/>
    <x v="8"/>
    <s v="30.475 - SEBERI - AB.SUINOS/IND."/>
    <s v="BUSCANDO MEJORAR FECHAS "/>
    <n v="1"/>
    <x v="2"/>
    <x v="45"/>
  </r>
  <r>
    <x v="25"/>
    <s v="86603.10"/>
    <x v="2"/>
    <n v="23996.99"/>
    <n v="23996.99"/>
    <n v="687933"/>
    <x v="8"/>
    <s v="30.475 - SEBERI - AB.SUINOS/IND."/>
    <s v="BUSCANDO MEJORAR FECHAS "/>
    <n v="1"/>
    <x v="2"/>
    <x v="45"/>
  </r>
  <r>
    <x v="25"/>
    <s v="86603.11"/>
    <x v="0"/>
    <n v="23950.63"/>
    <n v="23950.63"/>
    <n v="687934"/>
    <x v="7"/>
    <s v="30.475 - SEBERI - AB.SUINOS/IND."/>
    <s v=" "/>
    <s v=" "/>
    <x v="0"/>
    <x v="45"/>
  </r>
  <r>
    <x v="25"/>
    <s v="86603.12"/>
    <x v="0"/>
    <n v="23991.05"/>
    <n v="23991.05"/>
    <n v="687935"/>
    <x v="7"/>
    <s v="30.475 - SEBERI - AB.SUINOS/IND."/>
    <s v=" "/>
    <s v=" "/>
    <x v="0"/>
    <x v="45"/>
  </r>
  <r>
    <x v="25"/>
    <s v="86603.2"/>
    <x v="7"/>
    <n v="23966.97"/>
    <n v="23966.97"/>
    <n v="687914"/>
    <x v="8"/>
    <s v="30.475 - SEBERI - AB.SUINOS/IND."/>
    <s v="BUSCANDO MEJORAR FECHAS "/>
    <n v="1"/>
    <x v="2"/>
    <x v="45"/>
  </r>
  <r>
    <x v="25"/>
    <s v="86603.3"/>
    <x v="7"/>
    <n v="23969.14"/>
    <n v="23969.14"/>
    <n v="687922"/>
    <x v="8"/>
    <s v="30.475 - SEBERI - AB.SUINOS/IND."/>
    <s v="BUSCANDO MEJORAR FECHAS "/>
    <n v="1"/>
    <x v="2"/>
    <x v="45"/>
  </r>
  <r>
    <x v="25"/>
    <s v="86603.4"/>
    <x v="7"/>
    <n v="23995.66"/>
    <n v="23995.66"/>
    <n v="687923"/>
    <x v="8"/>
    <s v="30.475 - SEBERI - AB.SUINOS/IND."/>
    <s v="BUSCANDO MEJORAR FECHAS "/>
    <n v="1"/>
    <x v="2"/>
    <x v="45"/>
  </r>
  <r>
    <x v="25"/>
    <s v="86603.5"/>
    <x v="7"/>
    <n v="23975.57"/>
    <n v="23975.57"/>
    <n v="687925"/>
    <x v="8"/>
    <s v="30.475 - SEBERI - AB.SUINOS/IND."/>
    <s v="BUSCANDO MEJORAR FECHAS "/>
    <n v="1"/>
    <x v="2"/>
    <x v="45"/>
  </r>
  <r>
    <x v="25"/>
    <s v="86603.6"/>
    <x v="2"/>
    <n v="23976.560000000001"/>
    <n v="23976.560000000001"/>
    <n v="687927"/>
    <x v="8"/>
    <s v="30.475 - SEBERI - AB.SUINOS/IND."/>
    <s v="BUSCANDO MEJORAR FECHAS "/>
    <n v="1"/>
    <x v="2"/>
    <x v="45"/>
  </r>
  <r>
    <x v="25"/>
    <s v="86603.9"/>
    <x v="2"/>
    <n v="23996.51"/>
    <n v="23996.51"/>
    <n v="687931"/>
    <x v="8"/>
    <s v="30.475 - SEBERI - AB.SUINOS/IND."/>
    <s v="ATRASO DE REGISTRO "/>
    <n v="1"/>
    <x v="3"/>
    <x v="45"/>
  </r>
  <r>
    <x v="25"/>
    <s v="86608.1"/>
    <x v="0"/>
    <n v="23970.05"/>
    <n v="23970.05"/>
    <n v="688932"/>
    <x v="7"/>
    <s v="30.475 - SEBERI - AB.SUINOS/IND."/>
    <s v=" "/>
    <s v=" "/>
    <x v="0"/>
    <x v="45"/>
  </r>
  <r>
    <x v="25"/>
    <s v="86608.2"/>
    <x v="0"/>
    <n v="23980.81"/>
    <n v="23980.81"/>
    <n v="688934"/>
    <x v="7"/>
    <s v="30.475 - SEBERI - AB.SUINOS/IND."/>
    <s v=" "/>
    <s v=" "/>
    <x v="0"/>
    <x v="45"/>
  </r>
  <r>
    <x v="25"/>
    <s v="86608.3"/>
    <x v="0"/>
    <n v="23999.69"/>
    <n v="23999.69"/>
    <n v="688935"/>
    <x v="7"/>
    <s v="30.475 - SEBERI - AB.SUINOS/IND."/>
    <s v=" "/>
    <s v=" "/>
    <x v="0"/>
    <x v="45"/>
  </r>
  <r>
    <x v="25"/>
    <s v="86608.4"/>
    <x v="0"/>
    <n v="23931.49"/>
    <n v="23931.49"/>
    <n v="688936"/>
    <x v="7"/>
    <s v="30.475 - SEBERI - AB.SUINOS/IND."/>
    <s v=" "/>
    <s v=" "/>
    <x v="0"/>
    <x v="45"/>
  </r>
  <r>
    <x v="25"/>
    <s v="85610.30"/>
    <x v="0"/>
    <n v="23907.18"/>
    <n v="23907.18"/>
    <n v="685970"/>
    <x v="7"/>
    <s v="30.475 - SEBERI - AB.SUINOS/IND."/>
    <s v=" "/>
    <s v=" "/>
    <x v="0"/>
    <x v="44"/>
  </r>
  <r>
    <x v="25"/>
    <s v="85612.3"/>
    <x v="0"/>
    <n v="23984.01"/>
    <n v="23984.01"/>
    <n v="684814"/>
    <x v="7"/>
    <s v="36.827 - ANA RECH - AB.SUINOS/IND."/>
    <s v=" "/>
    <s v=" "/>
    <x v="0"/>
    <x v="45"/>
  </r>
  <r>
    <x v="25"/>
    <s v="85612.4"/>
    <x v="0"/>
    <n v="23778.36"/>
    <n v="23778.36"/>
    <n v="684815"/>
    <x v="7"/>
    <s v="36.827 - ANA RECH - AB.SUINOS/IND."/>
    <s v=" "/>
    <s v=" "/>
    <x v="0"/>
    <x v="45"/>
  </r>
  <r>
    <x v="25"/>
    <s v="86400.10"/>
    <x v="2"/>
    <n v="24000"/>
    <n v="24000"/>
    <n v="685712"/>
    <x v="8"/>
    <s v="30.961 - ITAIOPOLIS - AB. AVES"/>
    <s v="PERDIDA POR ANALISIS"/>
    <n v="1"/>
    <x v="10"/>
    <x v="46"/>
  </r>
  <r>
    <x v="25"/>
    <s v="86400.11"/>
    <x v="2"/>
    <n v="24000"/>
    <n v="24000"/>
    <n v="685713"/>
    <x v="8"/>
    <s v="30.961 - ITAIOPOLIS - AB. AVES"/>
    <s v="PERDIDA POR ANALISIS"/>
    <n v="1"/>
    <x v="10"/>
    <x v="46"/>
  </r>
  <r>
    <x v="25"/>
    <s v="86400.9"/>
    <x v="7"/>
    <n v="24000"/>
    <n v="24000"/>
    <n v="685711"/>
    <x v="8"/>
    <s v="30.961 - ITAIOPOLIS - AB. AVES"/>
    <s v="ATRASO DE ANALISIS "/>
    <n v="1"/>
    <x v="10"/>
    <x v="46"/>
  </r>
  <r>
    <x v="25"/>
    <s v="86533.8"/>
    <x v="0"/>
    <n v="23978.31"/>
    <n v="23978.31"/>
    <n v="687359"/>
    <x v="7"/>
    <s v="30.475 - SEBERI - AB.SUINOS/IND."/>
    <s v=" "/>
    <s v=" "/>
    <x v="0"/>
    <x v="44"/>
  </r>
  <r>
    <x v="25"/>
    <s v="86603.13"/>
    <x v="0"/>
    <n v="23935.71"/>
    <n v="23935.71"/>
    <n v="687937"/>
    <x v="7"/>
    <s v="30.475 - SEBERI - AB.SUINOS/IND."/>
    <s v="VENTA REALIZADA SIN REGISTRO - PRIORIZADO JERAZ"/>
    <n v="1"/>
    <x v="3"/>
    <x v="45"/>
  </r>
  <r>
    <x v="25"/>
    <s v="86603.14"/>
    <x v="0"/>
    <n v="23886.15"/>
    <n v="23886.15"/>
    <n v="687938"/>
    <x v="7"/>
    <s v="30.475 - SEBERI - AB.SUINOS/IND."/>
    <s v="VENTA REALIZADA SIN REGISTRO - PRIORIZADO JERAZ"/>
    <n v="1"/>
    <x v="3"/>
    <x v="45"/>
  </r>
  <r>
    <x v="25"/>
    <s v="86608.5"/>
    <x v="0"/>
    <n v="23993"/>
    <n v="23993"/>
    <n v="688938"/>
    <x v="7"/>
    <s v="30.475 - SEBERI - AB.SUINOS/IND."/>
    <s v=" "/>
    <s v=" "/>
    <x v="0"/>
    <x v="45"/>
  </r>
  <r>
    <x v="25"/>
    <s v="86608.6"/>
    <x v="0"/>
    <n v="23980.58"/>
    <n v="23980.58"/>
    <n v="688940"/>
    <x v="7"/>
    <s v="30.475 - SEBERI - AB.SUINOS/IND."/>
    <s v="VENTA REALIZADA SIN REGISTRO - PRIORIZADO JERAZ"/>
    <n v="1"/>
    <x v="3"/>
    <x v="45"/>
  </r>
  <r>
    <x v="25"/>
    <s v="85610.31"/>
    <x v="1"/>
    <n v="23950.14"/>
    <n v="23950.14"/>
    <n v="685973"/>
    <x v="7"/>
    <s v="36.827 - ANA RECH - AB.SUINOS/IND."/>
    <s v=" "/>
    <s v=" "/>
    <x v="0"/>
    <x v="44"/>
  </r>
  <r>
    <x v="25"/>
    <s v="85610.32"/>
    <x v="0"/>
    <n v="23998.9"/>
    <n v="23998.9"/>
    <n v="685975"/>
    <x v="7"/>
    <s v="30.475 - SEBERI - AB.SUINOS/IND."/>
    <s v="PRIORIZADO JEREZ - PRODUCTO OVERSOLD"/>
    <n v="1"/>
    <x v="15"/>
    <x v="44"/>
  </r>
  <r>
    <x v="25"/>
    <s v="85610.33"/>
    <x v="0"/>
    <n v="23950.6"/>
    <n v="23950.6"/>
    <n v="685976"/>
    <x v="7"/>
    <s v="30.475 - SEBERI - AB.SUINOS/IND."/>
    <s v="PRIORIZADO JEREZ - PRODUCTO OVERSOLD"/>
    <n v="1"/>
    <x v="15"/>
    <x v="44"/>
  </r>
  <r>
    <x v="25"/>
    <s v="85610.34"/>
    <x v="1"/>
    <n v="23982.240000000002"/>
    <n v="23982.240000000002"/>
    <n v="685977"/>
    <x v="7"/>
    <s v="36.827 - ANA RECH - AB.SUINOS/IND."/>
    <s v=" "/>
    <s v=" "/>
    <x v="0"/>
    <x v="44"/>
  </r>
  <r>
    <x v="25"/>
    <s v="85610.35"/>
    <x v="0"/>
    <n v="23880.63"/>
    <n v="23880.63"/>
    <n v="690759"/>
    <x v="7"/>
    <s v="30.475 - SEBERI - AB.SUINOS/IND."/>
    <s v=" "/>
    <s v=" "/>
    <x v="0"/>
    <x v="44"/>
  </r>
  <r>
    <x v="25"/>
    <s v="85610.37"/>
    <x v="0"/>
    <n v="23985.84"/>
    <n v="23985.84"/>
    <n v="692207"/>
    <x v="7"/>
    <s v="36.827 - ANA RECH - AB.SUINOS/IND."/>
    <s v=" "/>
    <s v=" "/>
    <x v="0"/>
    <x v="44"/>
  </r>
  <r>
    <x v="25"/>
    <s v="85610.38"/>
    <x v="0"/>
    <n v="23983.09"/>
    <n v="23983.09"/>
    <n v="692208"/>
    <x v="7"/>
    <s v="30.475 - SEBERI - AB.SUINOS/IND."/>
    <s v=" "/>
    <s v=" "/>
    <x v="0"/>
    <x v="44"/>
  </r>
  <r>
    <x v="25"/>
    <s v="85610.40"/>
    <x v="1"/>
    <n v="23986.720000000001"/>
    <n v="23986.720000000001"/>
    <n v="698628"/>
    <x v="7"/>
    <s v="30.633 - ITAPIRANGA - AB. SUINOS"/>
    <s v=" "/>
    <s v=" "/>
    <x v="0"/>
    <x v="44"/>
  </r>
  <r>
    <x v="25"/>
    <s v="85612.5"/>
    <x v="0"/>
    <n v="23872.41"/>
    <n v="23872.41"/>
    <n v="691520"/>
    <x v="7"/>
    <s v="36.827 - ANA RECH - AB.SUINOS/IND."/>
    <s v=" "/>
    <s v=" "/>
    <x v="0"/>
    <x v="45"/>
  </r>
  <r>
    <x v="25"/>
    <s v="86603.15"/>
    <x v="0"/>
    <n v="23991.919999999998"/>
    <n v="23991.919999999998"/>
    <n v="696495"/>
    <x v="7"/>
    <s v="30.475 - SEBERI - AB.SUINOS/IND."/>
    <s v=" "/>
    <s v=" "/>
    <x v="0"/>
    <x v="45"/>
  </r>
  <r>
    <x v="25"/>
    <s v="86603.17"/>
    <x v="0"/>
    <n v="23996.15"/>
    <n v="23996.15"/>
    <n v="687941"/>
    <x v="7"/>
    <s v="30.475 - SEBERI - AB.SUINOS/IND."/>
    <s v="VENTA REALIZADA SIN REGISTRO - PRIORIZADO JERAZ"/>
    <n v="1"/>
    <x v="3"/>
    <x v="45"/>
  </r>
  <r>
    <x v="25"/>
    <s v="86603.7"/>
    <x v="0"/>
    <n v="23955.439999999999"/>
    <n v="23955.439999999999"/>
    <n v="691559"/>
    <x v="7"/>
    <s v="30.475 - SEBERI - AB.SUINOS/IND."/>
    <s v="ATRASO DE REGISTRO "/>
    <n v="1"/>
    <x v="3"/>
    <x v="45"/>
  </r>
  <r>
    <x v="25"/>
    <s v="86603.8"/>
    <x v="0"/>
    <n v="23977.8"/>
    <n v="23977.8"/>
    <n v="696494"/>
    <x v="7"/>
    <s v="30.475 - SEBERI - AB.SUINOS/IND."/>
    <s v="ATRASO DE REGISTRO "/>
    <n v="1"/>
    <x v="3"/>
    <x v="45"/>
  </r>
  <r>
    <x v="25"/>
    <s v="85610.36"/>
    <x v="2"/>
    <n v="23945.93"/>
    <n v="23945.93"/>
    <n v="690761"/>
    <x v="8"/>
    <s v="30.475 - SEBERI - AB.SUINOS/IND."/>
    <s v="FALTA DE PRODUCTO PARA ATENDER 1º DEAL LINE"/>
    <n v="1"/>
    <x v="2"/>
    <x v="44"/>
  </r>
  <r>
    <x v="25"/>
    <s v="85610.39"/>
    <x v="2"/>
    <n v="23978.2"/>
    <n v="23978.2"/>
    <n v="693102"/>
    <x v="8"/>
    <s v="30.475 - SEBERI - AB.SUINOS/IND."/>
    <s v="ATRASO DE CSI"/>
    <n v="1"/>
    <x v="12"/>
    <x v="44"/>
  </r>
  <r>
    <x v="25"/>
    <s v="85612.9"/>
    <x v="0"/>
    <n v="23979.26"/>
    <n v="23979.26"/>
    <n v="695067"/>
    <x v="7"/>
    <s v="36.827 - ANA RECH - AB.SUINOS/IND."/>
    <s v=" "/>
    <s v=" "/>
    <x v="0"/>
    <x v="45"/>
  </r>
  <r>
    <x v="25"/>
    <s v="86603.18"/>
    <x v="2"/>
    <n v="23974.13"/>
    <n v="23974.13"/>
    <n v="687942"/>
    <x v="8"/>
    <s v="30.475 - SEBERI - AB.SUINOS/IND."/>
    <s v="VENTA REALIZADA SIN REGISTRO - PRIORIZADO JERAZ"/>
    <n v="1"/>
    <x v="3"/>
    <x v="45"/>
  </r>
  <r>
    <x v="25"/>
    <s v="85612.13"/>
    <x v="0"/>
    <n v="23945.73"/>
    <n v="23945.73"/>
    <n v="695077"/>
    <x v="0"/>
    <s v="36.827 - ANA RECH - AB.SUINOS/IND."/>
    <s v=" "/>
    <s v=" "/>
    <x v="0"/>
    <x v="45"/>
  </r>
  <r>
    <x v="25"/>
    <s v="85610.41"/>
    <x v="7"/>
    <n v="23817.759999999998"/>
    <n v="23817.759999999998"/>
    <n v="697254"/>
    <x v="9"/>
    <s v="36.827 - ANA RECH - AB.SUINOS/IND."/>
    <s v="CORTE DE CARGAS POR EL EMBARCADOR "/>
    <n v="1"/>
    <x v="13"/>
    <x v="44"/>
  </r>
  <r>
    <x v="25"/>
    <s v="85612.10"/>
    <x v="0"/>
    <n v="23875.66"/>
    <n v="23875.66"/>
    <n v="695073"/>
    <x v="0"/>
    <s v="36.827 - ANA RECH - AB.SUINOS/IND."/>
    <s v=" "/>
    <s v=" "/>
    <x v="0"/>
    <x v="45"/>
  </r>
  <r>
    <x v="25"/>
    <s v="85612.11"/>
    <x v="0"/>
    <n v="22553.32"/>
    <n v="22553.32"/>
    <n v="695074"/>
    <x v="0"/>
    <s v="36.827 - ANA RECH - AB.SUINOS/IND."/>
    <s v=" "/>
    <s v=" "/>
    <x v="0"/>
    <x v="45"/>
  </r>
  <r>
    <x v="25"/>
    <s v="85612.12"/>
    <x v="0"/>
    <n v="23883.48"/>
    <n v="23883.48"/>
    <n v="695075"/>
    <x v="0"/>
    <s v="36.827 - ANA RECH - AB.SUINOS/IND."/>
    <s v=" "/>
    <s v=" "/>
    <x v="0"/>
    <x v="45"/>
  </r>
  <r>
    <x v="25"/>
    <s v="85612.6"/>
    <x v="0"/>
    <n v="23955.14"/>
    <n v="23955.14"/>
    <n v="692205"/>
    <x v="0"/>
    <s v="36.827 - ANA RECH - AB.SUINOS/IND."/>
    <s v=" "/>
    <s v=" "/>
    <x v="0"/>
    <x v="45"/>
  </r>
  <r>
    <x v="25"/>
    <s v="85612.8"/>
    <x v="0"/>
    <n v="22744.59"/>
    <n v="22744.59"/>
    <n v="695065"/>
    <x v="0"/>
    <s v="36.827 - ANA RECH - AB.SUINOS/IND."/>
    <s v=" "/>
    <s v=" "/>
    <x v="0"/>
    <x v="45"/>
  </r>
  <r>
    <x v="25"/>
    <s v="86603.16"/>
    <x v="8"/>
    <n v="23971.37"/>
    <n v="23971.37"/>
    <n v="687940"/>
    <x v="9"/>
    <s v="30.475 - SEBERI - AB.SUINOS/IND."/>
    <s v="CORTE DE CARGARGAS POR EL EMBARCADOR "/>
    <n v="1"/>
    <x v="13"/>
    <x v="45"/>
  </r>
  <r>
    <x v="25"/>
    <s v="86603.19"/>
    <x v="9"/>
    <n v="23988.26"/>
    <n v="23988.26"/>
    <n v="695548"/>
    <x v="9"/>
    <s v="30.475 - SEBERI - AB.SUINOS/IND."/>
    <s v="ATRASO DE CSI "/>
    <n v="1"/>
    <x v="12"/>
    <x v="45"/>
  </r>
  <r>
    <x v="25"/>
    <s v="86603.20"/>
    <x v="9"/>
    <n v="23918.84"/>
    <n v="23918.84"/>
    <n v="695552"/>
    <x v="9"/>
    <s v="30.475 - SEBERI - AB.SUINOS/IND."/>
    <s v="ATRASO DE CSI "/>
    <n v="1"/>
    <x v="12"/>
    <x v="45"/>
  </r>
  <r>
    <x v="25"/>
    <s v="86608.7"/>
    <x v="8"/>
    <n v="23991.279999999999"/>
    <n v="23991.279999999999"/>
    <n v="688941"/>
    <x v="9"/>
    <s v="30.475 - SEBERI - AB.SUINOS/IND."/>
    <s v="VENTA REALIZADA SIN REGISTRO - PRIORIZADO JERAZ"/>
    <n v="1"/>
    <x v="3"/>
    <x v="45"/>
  </r>
  <r>
    <x v="25"/>
    <s v="86608.8"/>
    <x v="8"/>
    <n v="23987.55"/>
    <n v="23987.55"/>
    <n v="688943"/>
    <x v="9"/>
    <s v="30.475 - SEBERI - AB.SUINOS/IND."/>
    <s v="VENTA REALIZADA SIN REGISTRO - PRIORIZADO JERAZ"/>
    <n v="1"/>
    <x v="3"/>
    <x v="45"/>
  </r>
  <r>
    <x v="25"/>
    <s v="85612.14"/>
    <x v="8"/>
    <n v="24000"/>
    <n v="24000"/>
    <n v="695079"/>
    <x v="9"/>
    <s v="36.827 - ANA RECH - AB.SUINOS/IND."/>
    <s v="FALTA DE PRODUCTO "/>
    <n v="1"/>
    <x v="2"/>
    <x v="45"/>
  </r>
  <r>
    <x v="25"/>
    <s v="85612.15"/>
    <x v="8"/>
    <n v="24000"/>
    <n v="24000"/>
    <n v="695091"/>
    <x v="9"/>
    <s v="36.827 - ANA RECH - AB.SUINOS/IND."/>
    <s v="FALTA DE PRODUCTO "/>
    <n v="1"/>
    <x v="2"/>
    <x v="45"/>
  </r>
  <r>
    <x v="25"/>
    <s v="85612.16"/>
    <x v="8"/>
    <n v="24000"/>
    <n v="24000"/>
    <n v="695092"/>
    <x v="9"/>
    <s v="36.827 - ANA RECH - AB.SUINOS/IND."/>
    <s v="FALTA DE PRODUCTO "/>
    <n v="1"/>
    <x v="2"/>
    <x v="45"/>
  </r>
  <r>
    <x v="25"/>
    <s v="85612.18"/>
    <x v="6"/>
    <n v="24000"/>
    <m/>
    <m/>
    <x v="4"/>
    <s v=" "/>
    <s v="AGUARDA DEFINICIÓN DEL PLAN DE PRODUCCIÓN PARA LIBERAR"/>
    <s v=" "/>
    <x v="0"/>
    <x v="45"/>
  </r>
  <r>
    <x v="25"/>
    <s v="85612.19"/>
    <x v="6"/>
    <n v="24000"/>
    <m/>
    <m/>
    <x v="4"/>
    <s v=" "/>
    <s v="AGUARDA DEFINICIÓN DEL PLAN DE PRODUCCIÓN PARA LIBERAR"/>
    <s v=" "/>
    <x v="0"/>
    <x v="45"/>
  </r>
  <r>
    <x v="25"/>
    <s v="85612.20"/>
    <x v="6"/>
    <n v="24000"/>
    <m/>
    <m/>
    <x v="4"/>
    <s v=" "/>
    <s v="AGUARDA DEFINICIÓN DEL PLAN DE PRODUCCIÓN PARA LIBERAR"/>
    <s v=" "/>
    <x v="0"/>
    <x v="45"/>
  </r>
  <r>
    <x v="25"/>
    <s v="85612.21"/>
    <x v="6"/>
    <n v="24000"/>
    <m/>
    <m/>
    <x v="4"/>
    <s v=" "/>
    <s v="AGUARDA DEFINICIÓN DEL PLAN DE PRODUCCIÓN PARA LIBERAR"/>
    <s v=" "/>
    <x v="0"/>
    <x v="45"/>
  </r>
  <r>
    <x v="25"/>
    <s v="85612.17"/>
    <x v="6"/>
    <n v="24000"/>
    <m/>
    <m/>
    <x v="4"/>
    <s v=" "/>
    <s v="AGUARDA DEFINICIÓN DEL PLAN DE PRODUCCIÓN PARA LIBERAR"/>
    <s v=" "/>
    <x v="0"/>
    <x v="45"/>
  </r>
  <r>
    <x v="25"/>
    <s v="85612.7"/>
    <x v="6"/>
    <n v="24000"/>
    <n v="24000"/>
    <n v="701651"/>
    <x v="10"/>
    <s v="36.827 - ANA RECH - AB.SUINOS/IND."/>
    <s v=" "/>
    <s v=" "/>
    <x v="0"/>
    <x v="45"/>
  </r>
  <r>
    <x v="26"/>
    <s v="87517.1"/>
    <x v="0"/>
    <n v="23955"/>
    <n v="23955"/>
    <n v="693151"/>
    <x v="0"/>
    <s v="30.961 - ITAIOPOLIS - AB. AVES"/>
    <s v=" "/>
    <s v=" "/>
    <x v="0"/>
    <x v="43"/>
  </r>
  <r>
    <x v="26"/>
    <s v="87517.2"/>
    <x v="0"/>
    <n v="23835"/>
    <n v="23835"/>
    <n v="693156"/>
    <x v="0"/>
    <s v="30.961 - ITAIOPOLIS - AB. AVES"/>
    <s v=" "/>
    <s v=" "/>
    <x v="0"/>
    <x v="43"/>
  </r>
  <r>
    <x v="26"/>
    <s v="87517.3"/>
    <x v="0"/>
    <n v="24000"/>
    <n v="24000"/>
    <n v="694960"/>
    <x v="0"/>
    <s v="30.220 - NUPORANGA - AB. AVES"/>
    <s v=" "/>
    <s v=" "/>
    <x v="0"/>
    <x v="43"/>
  </r>
  <r>
    <x v="14"/>
    <s v="88244.10"/>
    <x v="7"/>
    <n v="23993.200000000001"/>
    <n v="23993.200000000001"/>
    <n v="692160"/>
    <x v="8"/>
    <s v="30.531 - ITAPETININGA - AB. AVES"/>
    <s v="OMISIÓN DE BUQUE DALLAS"/>
    <n v="1"/>
    <x v="13"/>
    <x v="47"/>
  </r>
  <r>
    <x v="14"/>
    <s v="88244.14"/>
    <x v="0"/>
    <n v="23990.400000000001"/>
    <n v="23990.400000000001"/>
    <n v="692408"/>
    <x v="7"/>
    <s v="30.531 - ITAPETININGA - AB. AVES"/>
    <s v=" "/>
    <s v=" "/>
    <x v="0"/>
    <x v="2"/>
  </r>
  <r>
    <x v="14"/>
    <s v="88244.11"/>
    <x v="7"/>
    <n v="23993.200000000001"/>
    <n v="23993.200000000001"/>
    <n v="692161"/>
    <x v="8"/>
    <s v="30.531 - ITAPETININGA - AB. AVES"/>
    <s v="OMISIÓN DE BUQUE DALLAS"/>
    <n v="1"/>
    <x v="13"/>
    <x v="47"/>
  </r>
  <r>
    <x v="14"/>
    <s v="88244.12"/>
    <x v="2"/>
    <n v="23993.200000000001"/>
    <n v="23993.200000000001"/>
    <n v="692162"/>
    <x v="8"/>
    <s v="30.531 - ITAPETININGA - AB. AVES"/>
    <s v="OMISIÓN DE BUQUE DALLAS"/>
    <n v="1"/>
    <x v="13"/>
    <x v="47"/>
  </r>
  <r>
    <x v="14"/>
    <s v="88244.5"/>
    <x v="2"/>
    <n v="23990.400000000001"/>
    <n v="23990.400000000001"/>
    <n v="692154"/>
    <x v="8"/>
    <s v="30.531 - ITAPETININGA - AB. AVES"/>
    <s v="OMISIÓN DE BUQUE DALLAS"/>
    <n v="1"/>
    <x v="13"/>
    <x v="20"/>
  </r>
  <r>
    <x v="14"/>
    <s v="88244.6"/>
    <x v="2"/>
    <n v="24000"/>
    <n v="24000"/>
    <n v="692155"/>
    <x v="8"/>
    <s v="30.531 - ITAPETININGA - AB. AVES"/>
    <s v="OMISIÓN DE BUQUE DALLAS"/>
    <n v="1"/>
    <x v="13"/>
    <x v="22"/>
  </r>
  <r>
    <x v="14"/>
    <s v="88244.15"/>
    <x v="2"/>
    <n v="23990.400000000001"/>
    <n v="23990.400000000001"/>
    <n v="692409"/>
    <x v="8"/>
    <s v="30.531 - ITAPETININGA - AB. AVES"/>
    <s v=" "/>
    <s v=" "/>
    <x v="0"/>
    <x v="2"/>
  </r>
  <r>
    <x v="14"/>
    <s v="88244.3"/>
    <x v="2"/>
    <n v="23985.599999999999"/>
    <n v="23985.599999999999"/>
    <n v="692152"/>
    <x v="8"/>
    <s v="30.531 - ITAPETININGA - AB. AVES"/>
    <s v="FALTA DE PRODUCTO"/>
    <n v="1"/>
    <x v="2"/>
    <x v="21"/>
  </r>
  <r>
    <x v="14"/>
    <s v="88244.7"/>
    <x v="0"/>
    <n v="24000"/>
    <n v="24000"/>
    <n v="692156"/>
    <x v="7"/>
    <s v="30.531 - ITAPETININGA - AB. AVES"/>
    <s v=" "/>
    <s v=" "/>
    <x v="0"/>
    <x v="22"/>
  </r>
  <r>
    <x v="14"/>
    <s v="88244.4"/>
    <x v="0"/>
    <n v="23985.599999999999"/>
    <n v="23985.599999999999"/>
    <n v="692153"/>
    <x v="0"/>
    <s v="30.531 - ITAPETININGA - AB. AVES"/>
    <s v=" "/>
    <s v=" "/>
    <x v="0"/>
    <x v="21"/>
  </r>
  <r>
    <x v="14"/>
    <s v="88244.9"/>
    <x v="0"/>
    <n v="24000"/>
    <n v="24000"/>
    <n v="692159"/>
    <x v="0"/>
    <s v="30.531 - ITAPETININGA - AB. AVES"/>
    <s v=" "/>
    <s v=" "/>
    <x v="0"/>
    <x v="22"/>
  </r>
  <r>
    <x v="14"/>
    <s v="88244.13"/>
    <x v="0"/>
    <n v="23993.200000000001"/>
    <n v="23993.200000000001"/>
    <n v="692164"/>
    <x v="0"/>
    <s v="30.531 - ITAPETININGA - AB. AVES"/>
    <s v=" "/>
    <s v=" "/>
    <x v="0"/>
    <x v="47"/>
  </r>
  <r>
    <x v="14"/>
    <s v="88244.8"/>
    <x v="0"/>
    <n v="24000"/>
    <n v="24000"/>
    <n v="692158"/>
    <x v="0"/>
    <s v="30.531 - ITAPETININGA - AB. AVES"/>
    <s v=" "/>
    <s v=" "/>
    <x v="0"/>
    <x v="22"/>
  </r>
  <r>
    <x v="14"/>
    <s v="90114.1"/>
    <x v="6"/>
    <n v="24000"/>
    <m/>
    <m/>
    <x v="4"/>
    <s v=" "/>
    <s v="AGUARDAMOS PAGOS EN ATRASO PARA LIBERAR"/>
    <s v=" "/>
    <x v="0"/>
    <x v="15"/>
  </r>
  <r>
    <x v="14"/>
    <s v="90114.2"/>
    <x v="6"/>
    <n v="24000"/>
    <m/>
    <m/>
    <x v="4"/>
    <s v=" "/>
    <s v="AGUARDAMOS PAGOS EN ATRASO PARA LIBERAR"/>
    <s v=" "/>
    <x v="0"/>
    <x v="15"/>
  </r>
  <r>
    <x v="14"/>
    <s v="90114.3"/>
    <x v="6"/>
    <n v="24000"/>
    <m/>
    <m/>
    <x v="4"/>
    <s v=" "/>
    <s v="AGUARDAMOS PAGOS EN ATRASO PARA LIBERAR"/>
    <s v=" "/>
    <x v="0"/>
    <x v="15"/>
  </r>
  <r>
    <x v="14"/>
    <s v="90117.1"/>
    <x v="6"/>
    <n v="24000"/>
    <m/>
    <m/>
    <x v="4"/>
    <s v=" "/>
    <s v="AGUARDAMOS PAGOS EN ATRASO PARA LIBERAR"/>
    <s v=" "/>
    <x v="0"/>
    <x v="16"/>
  </r>
  <r>
    <x v="14"/>
    <s v="90117.2"/>
    <x v="6"/>
    <n v="24000"/>
    <m/>
    <m/>
    <x v="4"/>
    <s v=" "/>
    <s v="AGUARDAMOS PAGOS EN ATRASO PARA LIBERAR"/>
    <s v=" "/>
    <x v="0"/>
    <x v="16"/>
  </r>
  <r>
    <x v="27"/>
    <s v="89291.1"/>
    <x v="9"/>
    <n v="23995.040000000001"/>
    <n v="23995.040000000001"/>
    <n v="697321"/>
    <x v="9"/>
    <s v="36.827 - ANA RECH - AB.SUINOS/IND."/>
    <s v="CORTE DE CARGAS POR EL EMBARCADOR "/>
    <n v="1"/>
    <x v="13"/>
    <x v="3"/>
  </r>
  <r>
    <x v="27"/>
    <s v="89291.2"/>
    <x v="9"/>
    <n v="23989.24"/>
    <n v="23989.24"/>
    <n v="697322"/>
    <x v="9"/>
    <s v="36.827 - ANA RECH - AB.SUINOS/IND."/>
    <s v="CORTE DE CARGAS POR EL EMBARCADOR "/>
    <n v="1"/>
    <x v="13"/>
    <x v="3"/>
  </r>
  <r>
    <x v="27"/>
    <s v="89291.3"/>
    <x v="9"/>
    <n v="23908.76"/>
    <n v="23908.76"/>
    <n v="697324"/>
    <x v="9"/>
    <s v="36.827 - ANA RECH - AB.SUINOS/IND."/>
    <s v="CORTE DE CARGAS POR EL EMBARCADOR "/>
    <n v="1"/>
    <x v="13"/>
    <x v="3"/>
  </r>
  <r>
    <x v="16"/>
    <s v="85899.6"/>
    <x v="1"/>
    <n v="24000"/>
    <n v="24000"/>
    <n v="680206"/>
    <x v="7"/>
    <s v="30.280 - FORQUILHINHA - AB. AVES"/>
    <s v=" "/>
    <s v=" "/>
    <x v="0"/>
    <x v="1"/>
  </r>
  <r>
    <x v="16"/>
    <s v="85899.10"/>
    <x v="2"/>
    <n v="24000"/>
    <n v="24000"/>
    <n v="681787"/>
    <x v="8"/>
    <s v="30.280 - FORQUILHINHA - AB. AVES"/>
    <s v="ATRASO DE ANALISIS "/>
    <n v="1"/>
    <x v="10"/>
    <x v="1"/>
  </r>
  <r>
    <x v="16"/>
    <s v="86547.2"/>
    <x v="9"/>
    <n v="23991.13"/>
    <n v="23991.13"/>
    <n v="691106"/>
    <x v="8"/>
    <s v="30.136 - SEARA"/>
    <s v="FALTA DE PRODUCTO"/>
    <n v="1"/>
    <x v="2"/>
    <x v="7"/>
  </r>
  <r>
    <x v="16"/>
    <s v="86551.1"/>
    <x v="0"/>
    <n v="23865"/>
    <n v="23865"/>
    <n v="684824"/>
    <x v="7"/>
    <s v="30.280 - FORQUILHINHA - AB. AVES"/>
    <s v=" "/>
    <s v=" "/>
    <x v="0"/>
    <x v="1"/>
  </r>
  <r>
    <x v="16"/>
    <s v="86551.3"/>
    <x v="0"/>
    <n v="24000"/>
    <n v="24000"/>
    <n v="685117"/>
    <x v="7"/>
    <s v="30.961 - ITAIOPOLIS - AB. AVES"/>
    <s v=" "/>
    <s v=" "/>
    <x v="0"/>
    <x v="1"/>
  </r>
  <r>
    <x v="16"/>
    <s v="86551.4"/>
    <x v="0"/>
    <n v="24000"/>
    <n v="24000"/>
    <n v="685118"/>
    <x v="7"/>
    <s v="30.961 - ITAIOPOLIS - AB. AVES"/>
    <s v=" "/>
    <s v=" "/>
    <x v="0"/>
    <x v="1"/>
  </r>
  <r>
    <x v="16"/>
    <s v="86551.5"/>
    <x v="0"/>
    <n v="24000"/>
    <n v="24000"/>
    <n v="685120"/>
    <x v="7"/>
    <s v="30.961 - ITAIOPOLIS - AB. AVES"/>
    <s v=" "/>
    <s v=" "/>
    <x v="0"/>
    <x v="1"/>
  </r>
  <r>
    <x v="16"/>
    <s v="86551.6"/>
    <x v="0"/>
    <n v="24000"/>
    <n v="24000"/>
    <n v="685123"/>
    <x v="7"/>
    <s v="30.961 - ITAIOPOLIS - AB. AVES"/>
    <s v=" "/>
    <s v=" "/>
    <x v="0"/>
    <x v="1"/>
  </r>
  <r>
    <x v="16"/>
    <s v="86551.7"/>
    <x v="0"/>
    <n v="24000"/>
    <n v="24000"/>
    <n v="685125"/>
    <x v="7"/>
    <s v="30.961 - ITAIOPOLIS - AB. AVES"/>
    <s v=" "/>
    <s v=" "/>
    <x v="0"/>
    <x v="1"/>
  </r>
  <r>
    <x v="16"/>
    <s v="86551.8"/>
    <x v="0"/>
    <n v="24000"/>
    <n v="24000"/>
    <n v="691433"/>
    <x v="7"/>
    <s v="30.961 - ITAIOPOLIS - AB. AVES"/>
    <s v=" "/>
    <s v=" "/>
    <x v="0"/>
    <x v="1"/>
  </r>
  <r>
    <x v="16"/>
    <s v="87153.1"/>
    <x v="0"/>
    <n v="23994"/>
    <n v="23994"/>
    <n v="689705"/>
    <x v="7"/>
    <s v="30.136 - SEARA"/>
    <s v=" "/>
    <s v=" "/>
    <x v="0"/>
    <x v="48"/>
  </r>
  <r>
    <x v="16"/>
    <s v="87405.2"/>
    <x v="0"/>
    <n v="23917.4"/>
    <n v="23917.4"/>
    <n v="691186"/>
    <x v="7"/>
    <s v="30.136 - SEARA"/>
    <s v=" "/>
    <s v=" "/>
    <x v="0"/>
    <x v="49"/>
  </r>
  <r>
    <x v="16"/>
    <s v="86551.10"/>
    <x v="2"/>
    <n v="24000"/>
    <n v="24000"/>
    <n v="687831"/>
    <x v="8"/>
    <s v="30.531 - ITAPETININGA - AB. AVES"/>
    <s v=" "/>
    <s v=" "/>
    <x v="0"/>
    <x v="1"/>
  </r>
  <r>
    <x v="16"/>
    <s v="86551.9"/>
    <x v="2"/>
    <n v="24000"/>
    <n v="24000"/>
    <n v="685794"/>
    <x v="8"/>
    <s v="30.531 - ITAPETININGA - AB. AVES"/>
    <s v=" "/>
    <s v=" "/>
    <x v="0"/>
    <x v="1"/>
  </r>
  <r>
    <x v="16"/>
    <s v="86547.3"/>
    <x v="8"/>
    <n v="23779.26"/>
    <n v="23779.26"/>
    <n v="684823"/>
    <x v="8"/>
    <s v="30.136 - SEARA"/>
    <s v="FALTA DE PRODUCTO"/>
    <n v="1"/>
    <x v="2"/>
    <x v="7"/>
  </r>
  <r>
    <x v="16"/>
    <s v="87353.1"/>
    <x v="0"/>
    <n v="11898.13"/>
    <n v="11898.13"/>
    <n v="696525"/>
    <x v="7"/>
    <s v="36.827 - ANA RECH - AB.SUINOS/IND."/>
    <s v=" "/>
    <s v=" "/>
    <x v="0"/>
    <x v="3"/>
  </r>
  <r>
    <x v="16"/>
    <s v="87353.2"/>
    <x v="0"/>
    <n v="11885.67"/>
    <n v="11885.67"/>
    <n v="696525"/>
    <x v="7"/>
    <s v="36.827 - ANA RECH - AB.SUINOS/IND."/>
    <s v=" "/>
    <s v=" "/>
    <x v="0"/>
    <x v="0"/>
  </r>
  <r>
    <x v="16"/>
    <s v="87405.1"/>
    <x v="7"/>
    <n v="23963.65"/>
    <n v="23963.65"/>
    <n v="690722"/>
    <x v="8"/>
    <s v="30.475 - SEBERI - AB.SUINOS/IND."/>
    <s v="ATRASO DE PRODUCCIÓN"/>
    <n v="1"/>
    <x v="2"/>
    <x v="49"/>
  </r>
  <r>
    <x v="16"/>
    <s v="88248.1"/>
    <x v="0"/>
    <n v="24090.400000000001"/>
    <n v="24090.400000000001"/>
    <n v="692391"/>
    <x v="7"/>
    <s v="30.136 - SEARA"/>
    <s v=" "/>
    <s v=" "/>
    <x v="0"/>
    <x v="7"/>
  </r>
  <r>
    <x v="16"/>
    <s v="89021.1"/>
    <x v="0"/>
    <n v="24000"/>
    <n v="24000"/>
    <n v="695860"/>
    <x v="7"/>
    <s v="30.704 - ROLANDIA - AB. AVES"/>
    <s v=" "/>
    <s v=" "/>
    <x v="0"/>
    <x v="15"/>
  </r>
  <r>
    <x v="16"/>
    <s v="87360.1"/>
    <x v="7"/>
    <n v="23988.22"/>
    <n v="23988.22"/>
    <n v="691163"/>
    <x v="8"/>
    <s v="30.475 - SEBERI - AB.SUINOS/IND."/>
    <s v="ATRASO DE PRODUCCIÓN"/>
    <n v="1"/>
    <x v="2"/>
    <x v="50"/>
  </r>
  <r>
    <x v="16"/>
    <s v="87681.1"/>
    <x v="9"/>
    <n v="23916"/>
    <n v="23916"/>
    <n v="689855"/>
    <x v="8"/>
    <s v="30.220 - NUPORANGA - AB. AVES"/>
    <s v="FALTA DE PRODUCTO"/>
    <n v="1"/>
    <x v="2"/>
    <x v="18"/>
  </r>
  <r>
    <x v="16"/>
    <s v="87681.4"/>
    <x v="8"/>
    <n v="24000"/>
    <n v="24000"/>
    <n v="689852"/>
    <x v="8"/>
    <s v="30.220 - NUPORANGA - AB. AVES"/>
    <s v="FALTA DE PRODUCTO"/>
    <n v="1"/>
    <x v="2"/>
    <x v="18"/>
  </r>
  <r>
    <x v="16"/>
    <s v="87681.5"/>
    <x v="8"/>
    <n v="23760"/>
    <n v="23760"/>
    <n v="689853"/>
    <x v="8"/>
    <s v="30.220 - NUPORANGA - AB. AVES"/>
    <s v="FALTA DE PRODUCTO"/>
    <n v="1"/>
    <x v="2"/>
    <x v="18"/>
  </r>
  <r>
    <x v="16"/>
    <s v="87681.6"/>
    <x v="9"/>
    <n v="24000"/>
    <n v="24000"/>
    <n v="698046"/>
    <x v="8"/>
    <s v="30.220 - NUPORANGA - AB. AVES"/>
    <s v="PRODUCCIÓN - CARGAS DE JUNIO ATRASARON POR POSITIVIDAD Y ATRASÓ ESTA CARGA"/>
    <n v="1"/>
    <x v="2"/>
    <x v="18"/>
  </r>
  <r>
    <x v="16"/>
    <s v="88466.1"/>
    <x v="9"/>
    <n v="23990.400000000001"/>
    <n v="23990.400000000001"/>
    <n v="695129"/>
    <x v="8"/>
    <s v="30.531 - ITAPETININGA - AB. AVES"/>
    <s v="FALTA DE CONTENEDOR "/>
    <n v="1"/>
    <x v="13"/>
    <x v="2"/>
  </r>
  <r>
    <x v="16"/>
    <s v="88466.2"/>
    <x v="9"/>
    <n v="23990.400000000001"/>
    <n v="23990.400000000001"/>
    <n v="695131"/>
    <x v="8"/>
    <s v="30.531 - ITAPETININGA - AB. AVES"/>
    <s v="FALTA DE CONTENEDOR "/>
    <n v="1"/>
    <x v="13"/>
    <x v="2"/>
  </r>
  <r>
    <x v="16"/>
    <s v="88466.3"/>
    <x v="9"/>
    <n v="23990.400000000001"/>
    <n v="23990.400000000001"/>
    <n v="695136"/>
    <x v="8"/>
    <s v="30.531 - ITAPETININGA - AB. AVES"/>
    <s v="FALTA DE CONTENEDOR "/>
    <n v="1"/>
    <x v="13"/>
    <x v="2"/>
  </r>
  <r>
    <x v="16"/>
    <s v="89337.3"/>
    <x v="1"/>
    <n v="23997.69"/>
    <n v="23997.69"/>
    <n v="700740"/>
    <x v="7"/>
    <s v="30.136 - SEARA"/>
    <s v=" "/>
    <s v=" "/>
    <x v="0"/>
    <x v="51"/>
  </r>
  <r>
    <x v="16"/>
    <s v="89747.1"/>
    <x v="2"/>
    <n v="23994"/>
    <n v="23994"/>
    <n v="701028"/>
    <x v="8"/>
    <s v="30.136 - SEARA"/>
    <s v=" "/>
    <s v=" "/>
    <x v="0"/>
    <x v="48"/>
  </r>
  <r>
    <x v="16"/>
    <s v="89747.2"/>
    <x v="2"/>
    <n v="23994"/>
    <n v="23994"/>
    <n v="701029"/>
    <x v="8"/>
    <s v="30.136 - SEARA"/>
    <s v=" "/>
    <s v=" "/>
    <x v="0"/>
    <x v="48"/>
  </r>
  <r>
    <x v="16"/>
    <s v="87336.1"/>
    <x v="0"/>
    <n v="24000"/>
    <n v="24000"/>
    <n v="697839"/>
    <x v="0"/>
    <s v="30.531 - ITAPETININGA - AB. AVES"/>
    <s v=" "/>
    <s v=" "/>
    <x v="0"/>
    <x v="43"/>
  </r>
  <r>
    <x v="16"/>
    <s v="87336.2"/>
    <x v="0"/>
    <n v="24000"/>
    <n v="24000"/>
    <n v="697841"/>
    <x v="0"/>
    <s v="30.531 - ITAPETININGA - AB. AVES"/>
    <s v=" "/>
    <s v=" "/>
    <x v="0"/>
    <x v="43"/>
  </r>
  <r>
    <x v="16"/>
    <s v="87681.7"/>
    <x v="9"/>
    <n v="24000"/>
    <n v="24000"/>
    <n v="694775"/>
    <x v="9"/>
    <s v="30.220 - NUPORANGA - AB. AVES"/>
    <s v="PRODUCCIÓN - CARGAS DE JUNIO ATRASARON POR POSITIVIDAD Y ATRASÓ ESTA CARGA"/>
    <n v="1"/>
    <x v="2"/>
    <x v="18"/>
  </r>
  <r>
    <x v="16"/>
    <s v="89749.1"/>
    <x v="1"/>
    <n v="23988.5"/>
    <n v="23988.5"/>
    <n v="701030"/>
    <x v="0"/>
    <s v="30.475 - SEBERI - AB.SUINOS/IND."/>
    <s v=" "/>
    <s v=" "/>
    <x v="0"/>
    <x v="7"/>
  </r>
  <r>
    <x v="16"/>
    <s v="89749.2"/>
    <x v="1"/>
    <n v="23934.959999999999"/>
    <n v="23934.959999999999"/>
    <n v="701032"/>
    <x v="0"/>
    <s v="30.475 - SEBERI - AB.SUINOS/IND."/>
    <s v=" "/>
    <s v=" "/>
    <x v="0"/>
    <x v="7"/>
  </r>
  <r>
    <x v="16"/>
    <s v="90079.1"/>
    <x v="0"/>
    <n v="13907.86"/>
    <n v="13907.86"/>
    <n v="702392"/>
    <x v="0"/>
    <s v="30.136 - SEARA"/>
    <s v=" "/>
    <s v=" "/>
    <x v="0"/>
    <x v="0"/>
  </r>
  <r>
    <x v="16"/>
    <s v="90079.2"/>
    <x v="0"/>
    <n v="5730"/>
    <n v="5730"/>
    <n v="702392"/>
    <x v="0"/>
    <s v="30.136 - SEARA"/>
    <s v=" "/>
    <s v=" "/>
    <x v="0"/>
    <x v="52"/>
  </r>
  <r>
    <x v="16"/>
    <s v="90089.1"/>
    <x v="1"/>
    <n v="23817.55"/>
    <n v="23817.55"/>
    <n v="702511"/>
    <x v="0"/>
    <s v="30.475 - SEBERI - AB.SUINOS/IND."/>
    <s v=" "/>
    <s v=" "/>
    <x v="0"/>
    <x v="7"/>
  </r>
  <r>
    <x v="16"/>
    <s v="90089.3"/>
    <x v="1"/>
    <n v="23996.15"/>
    <n v="23996.15"/>
    <n v="702638"/>
    <x v="0"/>
    <s v="30.136 - SEARA"/>
    <s v=" "/>
    <s v=" "/>
    <x v="0"/>
    <x v="7"/>
  </r>
  <r>
    <x v="16"/>
    <s v="90166.1"/>
    <x v="1"/>
    <n v="23989.07"/>
    <n v="23989.07"/>
    <n v="702874"/>
    <x v="0"/>
    <s v="30.633 - ITAPIRANGA - AB. SUINOS"/>
    <s v=" "/>
    <s v=" "/>
    <x v="0"/>
    <x v="44"/>
  </r>
  <r>
    <x v="16"/>
    <s v="90166.2"/>
    <x v="4"/>
    <n v="23922.95"/>
    <n v="23922.95"/>
    <n v="702875"/>
    <x v="0"/>
    <s v="30.633 - ITAPIRANGA - AB. SUINOS"/>
    <s v=" "/>
    <s v=" "/>
    <x v="0"/>
    <x v="44"/>
  </r>
  <r>
    <x v="16"/>
    <s v="85901.1"/>
    <x v="11"/>
    <n v="24000"/>
    <n v="24000"/>
    <n v="685790"/>
    <x v="9"/>
    <s v="30.704 - ROLANDIA - AB. AVES"/>
    <s v="ATRASO DE PRODUCCIÓN Y EXPEDIDICÓN"/>
    <n v="1"/>
    <x v="2"/>
    <x v="53"/>
  </r>
  <r>
    <x v="16"/>
    <s v="87336.4"/>
    <x v="0"/>
    <n v="24000"/>
    <n v="24000"/>
    <n v="697243"/>
    <x v="0"/>
    <s v="30.704 - ROLANDIA - AB. AVES"/>
    <s v=" "/>
    <s v=" "/>
    <x v="0"/>
    <x v="43"/>
  </r>
  <r>
    <x v="16"/>
    <s v="89021.2"/>
    <x v="8"/>
    <n v="24000"/>
    <n v="24000"/>
    <n v="695861"/>
    <x v="9"/>
    <s v="30.704 - ROLANDIA - AB. AVES"/>
    <s v="ROLAGEM POR FALTA DE PRODUTO"/>
    <n v="1"/>
    <x v="2"/>
    <x v="15"/>
  </r>
  <r>
    <x v="16"/>
    <s v="89021.3"/>
    <x v="9"/>
    <n v="24000"/>
    <n v="24000"/>
    <n v="695862"/>
    <x v="9"/>
    <s v="30.704 - ROLANDIA - AB. AVES"/>
    <s v="PERDIDA DE PRODUCCIÓN POR ANALISIS"/>
    <n v="1"/>
    <x v="10"/>
    <x v="15"/>
  </r>
  <r>
    <x v="16"/>
    <s v="89021.4"/>
    <x v="9"/>
    <n v="24000"/>
    <n v="24000"/>
    <n v="695863"/>
    <x v="9"/>
    <s v="30.704 - ROLANDIA - AB. AVES"/>
    <s v="PERDIDA DE PRODUCCIÓN POR ANALISIS"/>
    <n v="1"/>
    <x v="10"/>
    <x v="15"/>
  </r>
  <r>
    <x v="16"/>
    <s v="89021.5"/>
    <x v="9"/>
    <n v="24000"/>
    <n v="24000"/>
    <n v="695864"/>
    <x v="9"/>
    <s v="30.704 - ROLANDIA - AB. AVES"/>
    <s v="FALTA DE PRODUCTO PARA ATENDER"/>
    <n v="1"/>
    <x v="2"/>
    <x v="15"/>
  </r>
  <r>
    <x v="16"/>
    <s v="89337.1"/>
    <x v="9"/>
    <n v="23985.89"/>
    <n v="23985.89"/>
    <n v="698043"/>
    <x v="9"/>
    <s v="30.136 - SEARA"/>
    <s v="CORTE DE CARGAS POR EL EMBARCADOR "/>
    <n v="1"/>
    <x v="13"/>
    <x v="51"/>
  </r>
  <r>
    <x v="16"/>
    <s v="89337.2"/>
    <x v="7"/>
    <n v="23991.919999999998"/>
    <n v="23991.919999999998"/>
    <n v="698044"/>
    <x v="9"/>
    <s v="30.136 - SEARA"/>
    <s v="CORTE DE CARGAS POR EL EMBARCADOR "/>
    <n v="1"/>
    <x v="13"/>
    <x v="51"/>
  </r>
  <r>
    <x v="16"/>
    <s v="87336.3"/>
    <x v="0"/>
    <n v="24000"/>
    <n v="23985"/>
    <n v="697851"/>
    <x v="0"/>
    <s v="30.531 - ITAPETININGA - AB. AVES"/>
    <s v=" "/>
    <s v=" "/>
    <x v="0"/>
    <x v="43"/>
  </r>
  <r>
    <x v="16"/>
    <s v="87681.2"/>
    <x v="9"/>
    <n v="24000"/>
    <n v="24000"/>
    <n v="693100"/>
    <x v="9"/>
    <s v="30.220 - NUPORANGA - AB. AVES"/>
    <s v="PRODUCCIÓN - CARGAS DE JUNIO ATRASARON POR POSITIVIDAD Y ATRASÓ ESTA CARGA"/>
    <n v="1"/>
    <x v="2"/>
    <x v="18"/>
  </r>
  <r>
    <x v="16"/>
    <s v="87681.8"/>
    <x v="9"/>
    <n v="24000"/>
    <n v="24000"/>
    <n v="694781"/>
    <x v="9"/>
    <s v="30.220 - NUPORANGA - AB. AVES"/>
    <s v="PRODUCCIÓN - CARGAS DE JUNIO ATRASARON POR POSITIVIDAD Y ATRASÓ ESTA CARGA"/>
    <n v="1"/>
    <x v="2"/>
    <x v="18"/>
  </r>
  <r>
    <x v="16"/>
    <s v="90080.1"/>
    <x v="0"/>
    <n v="23993.200000000001"/>
    <n v="23993.200000000001"/>
    <n v="702386"/>
    <x v="0"/>
    <s v="30.531 - ITAPETININGA - AB. AVES"/>
    <s v=" "/>
    <s v=" "/>
    <x v="0"/>
    <x v="47"/>
  </r>
  <r>
    <x v="16"/>
    <s v="90080.2"/>
    <x v="0"/>
    <n v="23993.200000000001"/>
    <n v="23993.200000000001"/>
    <n v="702387"/>
    <x v="0"/>
    <s v="30.531 - ITAPETININGA - AB. AVES"/>
    <s v=" "/>
    <s v=" "/>
    <x v="0"/>
    <x v="47"/>
  </r>
  <r>
    <x v="16"/>
    <s v="90080.3"/>
    <x v="0"/>
    <n v="23993.200000000001"/>
    <n v="23993.200000000001"/>
    <n v="702388"/>
    <x v="0"/>
    <s v="30.531 - ITAPETININGA - AB. AVES"/>
    <s v=" "/>
    <s v=" "/>
    <x v="0"/>
    <x v="47"/>
  </r>
  <r>
    <x v="16"/>
    <s v="90081.1"/>
    <x v="0"/>
    <n v="24000"/>
    <n v="24000"/>
    <n v="702384"/>
    <x v="0"/>
    <s v="30.531 - ITAPETININGA - AB. AVES"/>
    <s v=" "/>
    <s v=" "/>
    <x v="0"/>
    <x v="22"/>
  </r>
  <r>
    <x v="16"/>
    <s v="90089.2"/>
    <x v="1"/>
    <n v="24000"/>
    <n v="24000"/>
    <n v="702512"/>
    <x v="0"/>
    <s v="30.475 - SEBERI - AB.SUINOS/IND."/>
    <s v=" "/>
    <s v=" "/>
    <x v="0"/>
    <x v="7"/>
  </r>
  <r>
    <x v="16"/>
    <s v="90167.1"/>
    <x v="4"/>
    <n v="24000"/>
    <n v="24000"/>
    <n v="703003"/>
    <x v="0"/>
    <s v="36.827 - ANA RECH - AB.SUINOS/IND."/>
    <s v=" "/>
    <s v=" "/>
    <x v="0"/>
    <x v="16"/>
  </r>
  <r>
    <x v="16"/>
    <s v="90275.1"/>
    <x v="0"/>
    <n v="9708"/>
    <n v="9708"/>
    <n v="703808"/>
    <x v="0"/>
    <s v="30.874 - LAPA - AB. AVES"/>
    <s v=" "/>
    <s v=" "/>
    <x v="0"/>
    <x v="17"/>
  </r>
  <r>
    <x v="16"/>
    <s v="90275.2"/>
    <x v="0"/>
    <n v="10872"/>
    <n v="10872"/>
    <n v="703808"/>
    <x v="0"/>
    <s v="30.874 - LAPA - AB. AVES"/>
    <s v=" "/>
    <s v=" "/>
    <x v="0"/>
    <x v="18"/>
  </r>
  <r>
    <x v="16"/>
    <s v="87681.3"/>
    <x v="9"/>
    <n v="24000"/>
    <n v="24000"/>
    <n v="694201"/>
    <x v="9"/>
    <s v="30.220 - NUPORANGA - AB. AVES"/>
    <s v="FALTA DE PRODUCTO"/>
    <n v="1"/>
    <x v="2"/>
    <x v="18"/>
  </r>
  <r>
    <x v="16"/>
    <s v="87681.9"/>
    <x v="9"/>
    <n v="24000"/>
    <n v="24000"/>
    <n v="699769"/>
    <x v="9"/>
    <s v="30.220 - NUPORANGA - AB. AVES"/>
    <s v="FALTA DE PRODUCTO"/>
    <n v="1"/>
    <x v="2"/>
    <x v="18"/>
  </r>
  <r>
    <x v="16"/>
    <s v="90394.1"/>
    <x v="6"/>
    <n v="24000"/>
    <m/>
    <m/>
    <x v="10"/>
    <s v=" "/>
    <s v="PROGRAMACIÓN FUTURA "/>
    <s v=" "/>
    <x v="0"/>
    <x v="54"/>
  </r>
  <r>
    <x v="16"/>
    <s v="90394.2"/>
    <x v="6"/>
    <n v="24000"/>
    <m/>
    <m/>
    <x v="10"/>
    <s v=" "/>
    <s v="PROGRAMACIÓN FUTURA "/>
    <s v=" "/>
    <x v="0"/>
    <x v="54"/>
  </r>
  <r>
    <x v="16"/>
    <s v="90167.2"/>
    <x v="6"/>
    <n v="24000"/>
    <m/>
    <m/>
    <x v="4"/>
    <s v=" "/>
    <s v="AGUARDA DEFINICIÓN DEL PLAN DE PRODUCCIÓN PARA LIBERAR"/>
    <s v=" "/>
    <x v="0"/>
    <x v="16"/>
  </r>
  <r>
    <x v="16"/>
    <s v="87336.5"/>
    <x v="6"/>
    <n v="24000"/>
    <m/>
    <m/>
    <x v="4"/>
    <s v=" "/>
    <s v="PLAN DE PRODUCCIÓN PARA AGOSTO PRONTO PROGRAMAREMOS"/>
    <s v=" "/>
    <x v="0"/>
    <x v="43"/>
  </r>
  <r>
    <x v="16"/>
    <s v="87681.10"/>
    <x v="6"/>
    <n v="24000"/>
    <m/>
    <m/>
    <x v="10"/>
    <s v=" "/>
    <s v="AGUARDA LIBERACIÓN DE PRODUCTO PARA PROGRAMAR"/>
    <s v=" "/>
    <x v="0"/>
    <x v="18"/>
  </r>
  <r>
    <x v="16"/>
    <s v="90089.4"/>
    <x v="6"/>
    <n v="24000"/>
    <m/>
    <m/>
    <x v="10"/>
    <s v=" "/>
    <m/>
    <s v=" "/>
    <x v="0"/>
    <x v="7"/>
  </r>
  <r>
    <x v="16"/>
    <s v="90089.5"/>
    <x v="6"/>
    <n v="24000"/>
    <m/>
    <m/>
    <x v="10"/>
    <s v=" "/>
    <s v=" "/>
    <s v=" "/>
    <x v="0"/>
    <x v="7"/>
  </r>
  <r>
    <x v="17"/>
    <s v="86741.1"/>
    <x v="0"/>
    <n v="23981.62"/>
    <n v="23981.62"/>
    <n v="692212"/>
    <x v="7"/>
    <s v="36.827 - ANA RECH - AB.SUINOS/IND."/>
    <s v=" "/>
    <s v=" "/>
    <x v="0"/>
    <x v="0"/>
  </r>
  <r>
    <x v="17"/>
    <s v="86741.4"/>
    <x v="0"/>
    <n v="23932.86"/>
    <n v="23932.86"/>
    <n v="691423"/>
    <x v="7"/>
    <s v="30.475 - SEBERI - AB.SUINOS/IND."/>
    <s v=" "/>
    <s v=" "/>
    <x v="0"/>
    <x v="45"/>
  </r>
  <r>
    <x v="17"/>
    <s v="86741.2"/>
    <x v="0"/>
    <n v="23982.09"/>
    <n v="23982.09"/>
    <n v="695511"/>
    <x v="7"/>
    <s v="36.827 - ANA RECH - AB.SUINOS/IND."/>
    <s v=" "/>
    <s v=" "/>
    <x v="0"/>
    <x v="0"/>
  </r>
  <r>
    <x v="17"/>
    <s v="86741.5"/>
    <x v="0"/>
    <n v="23969.38"/>
    <n v="23969.38"/>
    <n v="693057"/>
    <x v="7"/>
    <s v="30.475 - SEBERI - AB.SUINOS/IND."/>
    <s v="CIERRE ENTRO SIN RESGISTRO - RETIRADO DE CIAL"/>
    <n v="1"/>
    <x v="15"/>
    <x v="45"/>
  </r>
  <r>
    <x v="17"/>
    <s v="86969.1"/>
    <x v="0"/>
    <n v="23875.4"/>
    <n v="23875.4"/>
    <n v="692289"/>
    <x v="7"/>
    <s v="30.475 - SEBERI - AB.SUINOS/IND."/>
    <s v="PRODUCTO OVERSOLD - RETIRAMOS CARGAS DE CIAL"/>
    <n v="1"/>
    <x v="15"/>
    <x v="44"/>
  </r>
  <r>
    <x v="17"/>
    <s v="86642.1"/>
    <x v="0"/>
    <n v="23978.55"/>
    <n v="23978.55"/>
    <n v="693056"/>
    <x v="7"/>
    <s v="30.475 - SEBERI - AB.SUINOS/IND."/>
    <s v=" "/>
    <s v=" "/>
    <x v="0"/>
    <x v="45"/>
  </r>
  <r>
    <x v="17"/>
    <s v="86741.6"/>
    <x v="0"/>
    <n v="23895.360000000001"/>
    <n v="23895.360000000001"/>
    <n v="695478"/>
    <x v="7"/>
    <s v="30.475 - SEBERI - AB.SUINOS/IND."/>
    <s v=" "/>
    <s v=" "/>
    <x v="0"/>
    <x v="45"/>
  </r>
  <r>
    <x v="17"/>
    <s v="86741.8"/>
    <x v="0"/>
    <n v="23986.57"/>
    <n v="23986.57"/>
    <n v="692213"/>
    <x v="7"/>
    <s v="30.475 - SEBERI - AB.SUINOS/IND."/>
    <s v=" "/>
    <s v=" "/>
    <x v="0"/>
    <x v="49"/>
  </r>
  <r>
    <x v="17"/>
    <s v="86969.2"/>
    <x v="2"/>
    <n v="23919.16"/>
    <n v="23919.16"/>
    <n v="692292"/>
    <x v="8"/>
    <s v="30.475 - SEBERI - AB.SUINOS/IND."/>
    <s v="PRODUCTO OVERSOLD - RETIRAMOS CARGAS DE CIAL"/>
    <n v="1"/>
    <x v="15"/>
    <x v="44"/>
  </r>
  <r>
    <x v="17"/>
    <s v="86969.3"/>
    <x v="1"/>
    <n v="23893.62"/>
    <n v="23893.62"/>
    <n v="695519"/>
    <x v="7"/>
    <s v="36.827 - ANA RECH - AB.SUINOS/IND."/>
    <s v=" "/>
    <s v=" "/>
    <x v="0"/>
    <x v="44"/>
  </r>
  <r>
    <x v="17"/>
    <s v="86969.4"/>
    <x v="1"/>
    <n v="23791.02"/>
    <n v="23791.02"/>
    <n v="695522"/>
    <x v="7"/>
    <s v="36.827 - ANA RECH - AB.SUINOS/IND."/>
    <s v=" "/>
    <s v=" "/>
    <x v="0"/>
    <x v="44"/>
  </r>
  <r>
    <x v="17"/>
    <s v="86969.5"/>
    <x v="1"/>
    <n v="23984.79"/>
    <n v="23984.79"/>
    <n v="699088"/>
    <x v="7"/>
    <s v="36.827 - ANA RECH - AB.SUINOS/IND."/>
    <s v=" "/>
    <s v=" "/>
    <x v="0"/>
    <x v="44"/>
  </r>
  <r>
    <x v="17"/>
    <s v="86741.9"/>
    <x v="0"/>
    <n v="17640"/>
    <n v="17640"/>
    <n v="693000"/>
    <x v="0"/>
    <s v="30.531 - ITAPETININGA - AB. AVES"/>
    <s v=" "/>
    <s v=" "/>
    <x v="0"/>
    <x v="18"/>
  </r>
  <r>
    <x v="17"/>
    <s v="86749.1"/>
    <x v="0"/>
    <n v="23933.57"/>
    <n v="23933.57"/>
    <n v="701632"/>
    <x v="0"/>
    <s v="36.827 - ANA RECH - AB.SUINOS/IND."/>
    <s v=" "/>
    <s v=" "/>
    <x v="0"/>
    <x v="0"/>
  </r>
  <r>
    <x v="17"/>
    <s v="86749.5"/>
    <x v="0"/>
    <n v="23985.74"/>
    <n v="23985.74"/>
    <n v="701780"/>
    <x v="0"/>
    <s v="36.827 - ANA RECH - AB.SUINOS/IND."/>
    <s v=" "/>
    <s v=" "/>
    <x v="0"/>
    <x v="49"/>
  </r>
  <r>
    <x v="17"/>
    <s v="86749.9"/>
    <x v="0"/>
    <n v="23985.41"/>
    <n v="23985.41"/>
    <n v="701634"/>
    <x v="0"/>
    <s v="30.475 - SEBERI - AB.SUINOS/IND."/>
    <s v=" "/>
    <s v=" "/>
    <x v="0"/>
    <x v="45"/>
  </r>
  <r>
    <x v="17"/>
    <s v="86741.3"/>
    <x v="0"/>
    <n v="23972.75"/>
    <n v="23972.75"/>
    <n v="698077"/>
    <x v="0"/>
    <s v="30.475 - SEBERI - AB.SUINOS/IND."/>
    <s v=" "/>
    <s v=" "/>
    <x v="0"/>
    <x v="0"/>
  </r>
  <r>
    <x v="17"/>
    <s v="86741.7"/>
    <x v="10"/>
    <n v="23943.32"/>
    <n v="23943.32"/>
    <n v="695482"/>
    <x v="9"/>
    <s v="30.475 - SEBERI - AB.SUINOS/IND."/>
    <s v="FALTA DE PRODUCTO"/>
    <n v="1"/>
    <x v="2"/>
    <x v="45"/>
  </r>
  <r>
    <x v="17"/>
    <s v="86749.8"/>
    <x v="0"/>
    <n v="23912.84"/>
    <n v="23912.84"/>
    <n v="700303"/>
    <x v="0"/>
    <s v="30.475 - SEBERI - AB.SUINOS/IND."/>
    <s v=" "/>
    <s v=" "/>
    <x v="0"/>
    <x v="45"/>
  </r>
  <r>
    <x v="17"/>
    <s v="86749.10"/>
    <x v="0"/>
    <n v="24000"/>
    <n v="24000"/>
    <n v="702837"/>
    <x v="0"/>
    <s v="30.475 - SEBERI - AB.SUINOS/IND."/>
    <s v=" "/>
    <s v=" "/>
    <x v="0"/>
    <x v="45"/>
  </r>
  <r>
    <x v="17"/>
    <s v="86749.2"/>
    <x v="2"/>
    <n v="23985.759999999998"/>
    <n v="23985.759999999998"/>
    <n v="702839"/>
    <x v="9"/>
    <s v="30.475 - SEBERI - AB.SUINOS/IND."/>
    <s v="ATRASO EN LA EXPEDICCIÓN"/>
    <n v="1"/>
    <x v="4"/>
    <x v="0"/>
  </r>
  <r>
    <x v="17"/>
    <s v="86749.4"/>
    <x v="7"/>
    <n v="24000"/>
    <n v="24000"/>
    <n v="700302"/>
    <x v="9"/>
    <s v="30.475 - SEBERI - AB.SUINOS/IND."/>
    <s v="DESVIO DE CALIDAD"/>
    <n v="1"/>
    <x v="1"/>
    <x v="49"/>
  </r>
  <r>
    <x v="17"/>
    <s v="90434.1"/>
    <x v="6"/>
    <n v="24000"/>
    <m/>
    <m/>
    <x v="4"/>
    <s v=" "/>
    <s v="AGUARDAMOS ANTICIPO PARA LIBERAR"/>
    <s v=" "/>
    <x v="0"/>
    <x v="15"/>
  </r>
  <r>
    <x v="17"/>
    <s v="86749.3"/>
    <x v="6"/>
    <n v="24000"/>
    <m/>
    <m/>
    <x v="4"/>
    <s v=" "/>
    <s v="SOLICITAR PAGO PARA ESTA SEMANA - PRODUCTO EM STOCK"/>
    <s v=" "/>
    <x v="0"/>
    <x v="0"/>
  </r>
  <r>
    <x v="17"/>
    <s v="86749.7"/>
    <x v="6"/>
    <n v="24000"/>
    <m/>
    <m/>
    <x v="4"/>
    <s v=" "/>
    <s v="SOLICITAR PAGO PARA ESTA SEMANA - PRODUCTO EM STOCK"/>
    <s v=" "/>
    <x v="0"/>
    <x v="45"/>
  </r>
  <r>
    <x v="17"/>
    <s v="86749.6"/>
    <x v="6"/>
    <n v="18900"/>
    <m/>
    <m/>
    <x v="10"/>
    <s v=" "/>
    <s v="AGUARDANDO LIBERACIÓN DE PRODUCTO PARA ATENDER - OVERSOLD"/>
    <s v=" "/>
    <x v="0"/>
    <x v="18"/>
  </r>
  <r>
    <x v="21"/>
    <s v="89398.1"/>
    <x v="0"/>
    <n v="23994.84"/>
    <n v="23994.84"/>
    <n v="698940"/>
    <x v="7"/>
    <s v="30.475 - SEBERI - AB.SUINOS/IND."/>
    <s v=" "/>
    <s v=" "/>
    <x v="0"/>
    <x v="0"/>
  </r>
  <r>
    <x v="21"/>
    <s v="89398.3"/>
    <x v="1"/>
    <n v="23904.3"/>
    <n v="23904.3"/>
    <n v="698944"/>
    <x v="7"/>
    <s v="30.475 - SEBERI - AB.SUINOS/IND."/>
    <s v=" "/>
    <s v=" "/>
    <x v="0"/>
    <x v="0"/>
  </r>
  <r>
    <x v="21"/>
    <s v="89398.4"/>
    <x v="1"/>
    <n v="23819.67"/>
    <n v="23819.67"/>
    <n v="698947"/>
    <x v="7"/>
    <s v="30.475 - SEBERI - AB.SUINOS/IND."/>
    <s v=" "/>
    <s v=" "/>
    <x v="0"/>
    <x v="0"/>
  </r>
  <r>
    <x v="21"/>
    <s v="89400.2"/>
    <x v="1"/>
    <n v="23859.98"/>
    <n v="23859.98"/>
    <n v="698978"/>
    <x v="7"/>
    <s v="36.827 - ANA RECH - AB.SUINOS/IND."/>
    <s v=" "/>
    <s v=" "/>
    <x v="0"/>
    <x v="3"/>
  </r>
  <r>
    <x v="21"/>
    <s v="89398.5"/>
    <x v="1"/>
    <n v="23855.11"/>
    <n v="23855.11"/>
    <n v="699558"/>
    <x v="0"/>
    <s v="30.475 - SEBERI - AB.SUINOS/IND."/>
    <s v=" "/>
    <s v=" "/>
    <x v="0"/>
    <x v="0"/>
  </r>
  <r>
    <x v="21"/>
    <s v="89398.6"/>
    <x v="1"/>
    <n v="23989.82"/>
    <n v="23989.82"/>
    <n v="699562"/>
    <x v="0"/>
    <s v="30.475 - SEBERI - AB.SUINOS/IND."/>
    <s v=" "/>
    <s v=" "/>
    <x v="0"/>
    <x v="0"/>
  </r>
  <r>
    <x v="21"/>
    <s v="89397.1"/>
    <x v="0"/>
    <n v="24000"/>
    <n v="24000"/>
    <n v="700476"/>
    <x v="0"/>
    <s v="30.704 - ROLANDIA - AB. AVES"/>
    <s v=" "/>
    <s v=" "/>
    <x v="0"/>
    <x v="15"/>
  </r>
  <r>
    <x v="21"/>
    <s v="89397.2"/>
    <x v="0"/>
    <n v="24000"/>
    <n v="24000"/>
    <n v="700701"/>
    <x v="0"/>
    <s v="30.704 - ROLANDIA - AB. AVES"/>
    <s v=" "/>
    <s v=" "/>
    <x v="0"/>
    <x v="15"/>
  </r>
  <r>
    <x v="21"/>
    <s v="89397.3"/>
    <x v="1"/>
    <n v="23964"/>
    <n v="23964"/>
    <n v="700702"/>
    <x v="0"/>
    <s v="30.704 - ROLANDIA - AB. AVES"/>
    <s v=" "/>
    <s v=" "/>
    <x v="0"/>
    <x v="15"/>
  </r>
  <r>
    <x v="21"/>
    <s v="89398.2"/>
    <x v="7"/>
    <n v="23820.78"/>
    <n v="23820.78"/>
    <n v="698942"/>
    <x v="9"/>
    <s v="36.827 - ANA RECH - AB.SUINOS/IND."/>
    <s v="CORTE DE CARGAS POR EL EMBARCADOR "/>
    <n v="1"/>
    <x v="13"/>
    <x v="0"/>
  </r>
  <r>
    <x v="21"/>
    <s v="89400.1"/>
    <x v="7"/>
    <n v="23951.86"/>
    <n v="23951.86"/>
    <n v="698976"/>
    <x v="9"/>
    <s v="36.827 - ANA RECH - AB.SUINOS/IND."/>
    <s v="CORTE DE CARGAS POR EL EMBARCADOR "/>
    <n v="1"/>
    <x v="13"/>
    <x v="3"/>
  </r>
  <r>
    <x v="21"/>
    <s v="89400.3"/>
    <x v="0"/>
    <n v="23970.32"/>
    <n v="23970.32"/>
    <n v="698980"/>
    <x v="0"/>
    <s v="36.827 - ANA RECH - AB.SUINOS/IND."/>
    <s v=" "/>
    <s v=" "/>
    <x v="0"/>
    <x v="3"/>
  </r>
  <r>
    <x v="21"/>
    <s v="89397.4"/>
    <x v="6"/>
    <n v="24000"/>
    <n v="24000"/>
    <n v="700703"/>
    <x v="0"/>
    <s v="30.704 - ROLANDIA - AB. AVES"/>
    <s v=" "/>
    <s v=" "/>
    <x v="0"/>
    <x v="15"/>
  </r>
  <r>
    <x v="22"/>
    <s v="85613.10"/>
    <x v="0"/>
    <n v="6960"/>
    <n v="6960"/>
    <n v="693261"/>
    <x v="7"/>
    <s v="30.961 - ITAIOPOLIS - AB. AVES"/>
    <s v=" "/>
    <s v=" "/>
    <x v="0"/>
    <x v="55"/>
  </r>
  <r>
    <x v="22"/>
    <s v="85613.16"/>
    <x v="0"/>
    <n v="6990"/>
    <n v="6990"/>
    <n v="693261"/>
    <x v="7"/>
    <s v="30.961 - ITAIOPOLIS - AB. AVES"/>
    <s v=" "/>
    <s v=" "/>
    <x v="0"/>
    <x v="55"/>
  </r>
  <r>
    <x v="22"/>
    <s v="85613.4"/>
    <x v="0"/>
    <n v="9900"/>
    <n v="9900"/>
    <n v="693261"/>
    <x v="7"/>
    <s v="30.961 - ITAIOPOLIS - AB. AVES"/>
    <s v=" "/>
    <s v=" "/>
    <x v="0"/>
    <x v="34"/>
  </r>
  <r>
    <x v="22"/>
    <s v="85613.15"/>
    <x v="0"/>
    <n v="6990"/>
    <n v="6990"/>
    <n v="696446"/>
    <x v="0"/>
    <s v="30.961 - ITAIOPOLIS - AB. AVES"/>
    <s v=" "/>
    <s v=" "/>
    <x v="0"/>
    <x v="55"/>
  </r>
  <r>
    <x v="22"/>
    <s v="85613.3"/>
    <x v="0"/>
    <n v="9132"/>
    <n v="9132"/>
    <n v="696446"/>
    <x v="0"/>
    <s v="30.961 - ITAIOPOLIS - AB. AVES"/>
    <s v=" "/>
    <s v=" "/>
    <x v="0"/>
    <x v="34"/>
  </r>
  <r>
    <x v="22"/>
    <s v="85613.9"/>
    <x v="0"/>
    <n v="6990"/>
    <n v="6990"/>
    <n v="696446"/>
    <x v="0"/>
    <s v="30.961 - ITAIOPOLIS - AB. AVES"/>
    <s v=" "/>
    <s v=" "/>
    <x v="0"/>
    <x v="55"/>
  </r>
  <r>
    <x v="22"/>
    <s v="85614.2"/>
    <x v="11"/>
    <n v="12000"/>
    <n v="12000"/>
    <n v="696442"/>
    <x v="9"/>
    <s v="30.961 - ITAIOPOLIS - AB. AVES"/>
    <s v="ATRASO DE PRODUCCIÓN"/>
    <n v="0.5"/>
    <x v="2"/>
    <x v="55"/>
  </r>
  <r>
    <x v="22"/>
    <s v="85614.6"/>
    <x v="11"/>
    <n v="12000"/>
    <n v="12000"/>
    <n v="696442"/>
    <x v="9"/>
    <s v="30.961 - ITAIOPOLIS - AB. AVES"/>
    <s v="ATRASO DE PRODUCCIÓN"/>
    <n v="0.5"/>
    <x v="2"/>
    <x v="55"/>
  </r>
  <r>
    <x v="22"/>
    <s v="85613.11"/>
    <x v="7"/>
    <n v="6990"/>
    <n v="6990"/>
    <n v="693284"/>
    <x v="9"/>
    <s v="30.961 - ITAIOPOLIS - AB. AVES"/>
    <s v="ATRASO DE PRODUCCIÓN"/>
    <n v="0.29125000000000001"/>
    <x v="2"/>
    <x v="55"/>
  </r>
  <r>
    <x v="22"/>
    <s v="85613.17"/>
    <x v="7"/>
    <n v="6990"/>
    <n v="6990"/>
    <n v="693284"/>
    <x v="9"/>
    <s v="30.961 - ITAIOPOLIS - AB. AVES"/>
    <s v="ATRASO DE PRODUCCIÓN"/>
    <n v="0.29125000000000001"/>
    <x v="2"/>
    <x v="55"/>
  </r>
  <r>
    <x v="22"/>
    <s v="85613.5"/>
    <x v="7"/>
    <n v="9996"/>
    <n v="9996"/>
    <n v="693284"/>
    <x v="9"/>
    <s v="30.961 - ITAIOPOLIS - AB. AVES"/>
    <s v="ATRASO DE PRODUCCIÓN"/>
    <n v="0.41649999999999998"/>
    <x v="2"/>
    <x v="34"/>
  </r>
  <r>
    <x v="22"/>
    <s v="85614.4"/>
    <x v="2"/>
    <n v="12000"/>
    <n v="12000"/>
    <n v="693288"/>
    <x v="9"/>
    <s v="30.961 - ITAIOPOLIS - AB. AVES"/>
    <s v="ATRASO DE PRODUCCIÓN"/>
    <n v="0.5"/>
    <x v="2"/>
    <x v="55"/>
  </r>
  <r>
    <x v="22"/>
    <s v="85614.8"/>
    <x v="2"/>
    <n v="12000"/>
    <n v="12000"/>
    <n v="693288"/>
    <x v="9"/>
    <s v="30.961 - ITAIOPOLIS - AB. AVES"/>
    <s v="ATRASO DE PRODUCCIÓN"/>
    <n v="0.5"/>
    <x v="2"/>
    <x v="55"/>
  </r>
  <r>
    <x v="22"/>
    <s v="89298.1"/>
    <x v="2"/>
    <n v="16515"/>
    <n v="16515"/>
    <n v="697242"/>
    <x v="9"/>
    <s v="30.961 - ITAIOPOLIS - AB. AVES"/>
    <s v="ATRASO DE PRODUCCIÓN"/>
    <n v="0.69816106531388711"/>
    <x v="2"/>
    <x v="55"/>
  </r>
  <r>
    <x v="22"/>
    <s v="89298.2"/>
    <x v="2"/>
    <n v="5040"/>
    <n v="5040"/>
    <n v="697242"/>
    <x v="9"/>
    <s v="30.961 - ITAIOPOLIS - AB. AVES"/>
    <s v="ATRASO DE PRODUCCIÓN"/>
    <n v="0.21306277742549143"/>
    <x v="2"/>
    <x v="34"/>
  </r>
  <r>
    <x v="22"/>
    <s v="89298.3"/>
    <x v="2"/>
    <n v="2100"/>
    <n v="2100"/>
    <n v="697242"/>
    <x v="9"/>
    <s v="30.961 - ITAIOPOLIS - AB. AVES"/>
    <s v="ATRASO DE PRODUCCIÓN"/>
    <n v="8.8776157260621436E-2"/>
    <x v="2"/>
    <x v="55"/>
  </r>
  <r>
    <x v="22"/>
    <s v="85613.12"/>
    <x v="6"/>
    <n v="6990"/>
    <m/>
    <m/>
    <x v="10"/>
    <s v=" "/>
    <s v="PLAN DE PRODUCCIÓN PARA AGOSTO PRONTO PROGRAMAREMOS"/>
    <s v=" "/>
    <x v="0"/>
    <x v="55"/>
  </r>
  <r>
    <x v="22"/>
    <s v="85613.18"/>
    <x v="6"/>
    <n v="6990"/>
    <m/>
    <m/>
    <x v="10"/>
    <s v=" "/>
    <s v="PLAN DE PRODUCCIÓN PARA AGOSTO PRONTO PROGRAMAREMOS"/>
    <s v=" "/>
    <x v="0"/>
    <x v="55"/>
  </r>
  <r>
    <x v="22"/>
    <s v="85613.6"/>
    <x v="6"/>
    <n v="9996"/>
    <m/>
    <m/>
    <x v="10"/>
    <s v=" "/>
    <s v="PLAN DE PRODUCCIÓN PARA AGOSTO PRONTO PROGRAMAREMOS"/>
    <s v=" "/>
    <x v="0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7">
  <r>
    <m/>
    <x v="0"/>
    <s v="108445.3"/>
    <d v="2025-08-07T00:00:00"/>
    <s v="7861"/>
    <n v="33"/>
    <d v="2025-08-11T00:00:00"/>
    <d v="2025-08-17T00:00:00"/>
    <d v="2025-08-12T00:00:00"/>
    <d v="2025-08-12T00:00:00"/>
    <n v="33"/>
    <n v="0"/>
    <m/>
    <m/>
    <s v="CIP"/>
    <s v="SAO BORJA"/>
    <s v="IQUIQUE VIA PASO JAMA"/>
    <s v="TRANSPORTES MARVEL LTDA"/>
    <n v="586307"/>
    <s v="PAL-15"/>
    <s v="PORK"/>
    <x v="0"/>
    <n v="2550"/>
    <n v="876"/>
    <s v="SEARA"/>
    <n v="24500"/>
    <n v="24500"/>
    <n v="1225"/>
    <m/>
    <n v="1003899"/>
    <m/>
    <m/>
    <x v="0"/>
    <s v=" "/>
    <s v="36.827 - ANA RECH - AB.SUINOS/IND."/>
    <s v=" "/>
    <s v=" "/>
    <x v="0"/>
    <s v="CHULETA VETADA"/>
  </r>
  <r>
    <m/>
    <x v="0"/>
    <s v="108445.1"/>
    <d v="2025-08-07T00:00:00"/>
    <s v="7861"/>
    <n v="33"/>
    <d v="2025-08-11T00:00:00"/>
    <d v="2025-08-17T00:00:00"/>
    <d v="2025-08-13T00:00:00"/>
    <d v="2025-08-12T00:00:00"/>
    <n v="33"/>
    <n v="0"/>
    <m/>
    <m/>
    <s v="CIP"/>
    <s v="SAO BORJA"/>
    <s v="IQUIQUE VIA PASO JAMA"/>
    <s v="TRANSPORTES MARVEL LTDA"/>
    <n v="70130"/>
    <s v="LBI-30"/>
    <s v="PORK"/>
    <x v="1"/>
    <n v="2400"/>
    <n v="3392"/>
    <s v="SEARA"/>
    <n v="24500"/>
    <n v="24500"/>
    <n v="1240"/>
    <m/>
    <n v="1003894"/>
    <m/>
    <m/>
    <x v="0"/>
    <s v=" "/>
    <s v="30.633 - ITAPIRANGA - AB. SUINOS"/>
    <s v=" "/>
    <s v=" "/>
    <x v="0"/>
    <s v="CHULETA CENTRO"/>
  </r>
  <r>
    <m/>
    <x v="0"/>
    <s v="108445.2"/>
    <d v="2025-08-07T00:00:00"/>
    <s v="7861"/>
    <n v="34"/>
    <d v="2025-08-18T00:00:00"/>
    <d v="2025-08-24T00:00:00"/>
    <d v="2025-08-18T00:00:00"/>
    <d v="2025-08-18T00:00:00"/>
    <n v="34"/>
    <n v="0"/>
    <m/>
    <m/>
    <s v="CIP"/>
    <s v="SAO BORJA"/>
    <s v="IQUIQUE VIA PASO JAMA"/>
    <m/>
    <n v="70130"/>
    <s v="LBI-30"/>
    <s v="PORK"/>
    <x v="1"/>
    <n v="2400"/>
    <n v="3237"/>
    <s v="SEARA"/>
    <n v="24500"/>
    <n v="24500"/>
    <n v="1240"/>
    <m/>
    <n v="1003896"/>
    <m/>
    <m/>
    <x v="0"/>
    <s v=" "/>
    <s v="30.581 - S. M. DO OESTE - AB.SUINOS/IND"/>
    <s v=" "/>
    <s v=" "/>
    <x v="0"/>
    <s v="CHULETA CENTRO"/>
  </r>
  <r>
    <m/>
    <x v="0"/>
    <s v="108445.4"/>
    <d v="2025-08-07T00:00:00"/>
    <s v="7861"/>
    <n v="34"/>
    <d v="2025-08-18T00:00:00"/>
    <d v="2025-08-24T00:00:00"/>
    <d v="2025-08-18T00:00:00"/>
    <d v="2025-08-18T00:00:00"/>
    <n v="34"/>
    <n v="0"/>
    <m/>
    <m/>
    <s v="CIP"/>
    <s v="SAO BORJA"/>
    <s v="IQUIQUE VIA PASO JAMA"/>
    <m/>
    <n v="586307"/>
    <s v="PAL-15"/>
    <s v="PORK"/>
    <x v="0"/>
    <n v="2550"/>
    <n v="3392"/>
    <s v="SEARA"/>
    <n v="24500"/>
    <n v="24500"/>
    <n v="1225"/>
    <m/>
    <n v="1003901"/>
    <m/>
    <m/>
    <x v="0"/>
    <s v=" "/>
    <s v="30.633 - ITAPIRANGA - AB. SUINOS"/>
    <s v=" "/>
    <s v=" "/>
    <x v="0"/>
    <s v="CHULETA VETADA"/>
  </r>
  <r>
    <m/>
    <x v="0"/>
    <s v="108544.1"/>
    <d v="2025-08-11T00:00:00"/>
    <s v="7862"/>
    <n v="35"/>
    <d v="2025-08-25T00:00:00"/>
    <d v="2025-08-31T00:00:00"/>
    <d v="2025-08-25T00:00:00"/>
    <m/>
    <n v="35"/>
    <n v="0"/>
    <m/>
    <m/>
    <s v="CIP"/>
    <s v="SAO BORJA"/>
    <s v="IQUIQUE VIA PASO JAMA"/>
    <m/>
    <n v="586307"/>
    <s v="PAL-15"/>
    <s v="PORK"/>
    <x v="0"/>
    <n v="2550"/>
    <m/>
    <s v="SEARA"/>
    <n v="24500"/>
    <n v="24500"/>
    <n v="1225"/>
    <m/>
    <n v="1004725"/>
    <m/>
    <m/>
    <x v="0"/>
    <s v=" "/>
    <s v=" "/>
    <s v=" "/>
    <s v=" "/>
    <x v="0"/>
    <s v="CHULETA VETADA"/>
  </r>
  <r>
    <s v="24-GOVERNMENT ISSUES"/>
    <x v="1"/>
    <s v="101095.6"/>
    <d v="2025-03-10T00:00:00"/>
    <s v="7459/  4400002980"/>
    <n v="17"/>
    <d v="2025-04-21T00:00:00"/>
    <d v="2025-04-26T00:00:00"/>
    <m/>
    <m/>
    <m/>
    <m/>
    <m/>
    <m/>
    <s v="CIP"/>
    <s v="SAO BORJA"/>
    <s v="SANTIAGO VIA LOS ANDES"/>
    <m/>
    <n v="60293"/>
    <s v="OB-471"/>
    <s v="POULTRY"/>
    <x v="2"/>
    <n v="2950"/>
    <m/>
    <s v="SEARA"/>
    <n v="24495"/>
    <m/>
    <m/>
    <m/>
    <m/>
    <m/>
    <m/>
    <x v="1"/>
    <s v=" "/>
    <s v=" "/>
    <s v="BLOQUEO IA"/>
    <n v="1"/>
    <x v="1"/>
    <s v="PECHUGA INTERFOLIADA"/>
  </r>
  <r>
    <m/>
    <x v="2"/>
    <s v="107627.1"/>
    <d v="2025-07-18T00:00:00"/>
    <s v="7840"/>
    <n v="33"/>
    <d v="2025-08-11T00:00:00"/>
    <d v="2025-08-17T00:00:00"/>
    <d v="2025-08-13T00:00:00"/>
    <d v="2025-08-13T00:00:00"/>
    <n v="33"/>
    <n v="0"/>
    <m/>
    <m/>
    <s v="CIP"/>
    <s v="SAO BORJA"/>
    <s v="ARICA VIA PASO JAMA"/>
    <s v="COOPERATIVA DE TRAN CARG DE SC"/>
    <n v="586307"/>
    <s v="PAL-15"/>
    <s v="PORK"/>
    <x v="0"/>
    <n v="2550"/>
    <n v="15"/>
    <s v="SEARA"/>
    <n v="11750"/>
    <n v="11750"/>
    <n v="587"/>
    <m/>
    <n v="998118"/>
    <m/>
    <m/>
    <x v="0"/>
    <s v=" "/>
    <s v="30.475 - SEBERI - AB.SUINOS/IND."/>
    <s v=" "/>
    <s v=" "/>
    <x v="0"/>
    <s v="CHULETA VETADA"/>
  </r>
  <r>
    <m/>
    <x v="2"/>
    <s v="107627.2"/>
    <d v="2025-07-18T00:00:00"/>
    <s v="7840"/>
    <n v="33"/>
    <d v="2025-08-11T00:00:00"/>
    <d v="2025-08-17T00:00:00"/>
    <d v="2025-08-13T00:00:00"/>
    <d v="2025-08-13T00:00:00"/>
    <n v="33"/>
    <n v="0"/>
    <m/>
    <m/>
    <s v="CIP"/>
    <s v="SAO BORJA"/>
    <s v="ARICA VIA PASO JAMA"/>
    <s v="COOPERATIVA DE TRAN CARG DE SC"/>
    <n v="70130"/>
    <s v="LBI-30"/>
    <s v="PORK"/>
    <x v="1"/>
    <n v="2350"/>
    <n v="15"/>
    <s v="SEARA"/>
    <n v="12750"/>
    <n v="12750"/>
    <n v="645"/>
    <m/>
    <n v="998118"/>
    <m/>
    <m/>
    <x v="0"/>
    <s v=" "/>
    <s v="30.475 - SEBERI - AB.SUINOS/IND."/>
    <s v=" "/>
    <s v=" "/>
    <x v="0"/>
    <s v="CHULETA CENTRO"/>
  </r>
  <r>
    <m/>
    <x v="2"/>
    <s v="107630.1"/>
    <d v="2025-07-18T00:00:00"/>
    <s v="7841"/>
    <n v="35"/>
    <d v="2025-08-25T00:00:00"/>
    <d v="2025-08-31T00:00:00"/>
    <d v="2025-08-25T00:00:00"/>
    <d v="2025-08-25T00:00:00"/>
    <n v="35"/>
    <n v="0"/>
    <m/>
    <m/>
    <s v="CIP"/>
    <s v="SAO BORJA"/>
    <s v="ARICA VIA PASO JAMA"/>
    <m/>
    <n v="586307"/>
    <s v="PAL-15"/>
    <s v="PORK"/>
    <x v="0"/>
    <n v="2550"/>
    <n v="15"/>
    <s v="SEARA"/>
    <n v="18750"/>
    <n v="18750"/>
    <n v="937"/>
    <m/>
    <n v="1002331"/>
    <m/>
    <m/>
    <x v="0"/>
    <s v=" "/>
    <s v="30.475 - SEBERI - AB.SUINOS/IND."/>
    <s v=" "/>
    <s v=" "/>
    <x v="0"/>
    <s v="CHULETA VETADA"/>
  </r>
  <r>
    <m/>
    <x v="2"/>
    <s v="107630.2"/>
    <d v="2025-07-18T00:00:00"/>
    <s v="7841"/>
    <n v="35"/>
    <d v="2025-08-25T00:00:00"/>
    <d v="2025-08-31T00:00:00"/>
    <d v="2025-08-25T00:00:00"/>
    <d v="2025-08-25T00:00:00"/>
    <n v="35"/>
    <n v="0"/>
    <m/>
    <m/>
    <s v="CIP"/>
    <s v="SAO BORJA"/>
    <s v="ARICA VIA PASO JAMA"/>
    <m/>
    <n v="70130"/>
    <s v="LBI-30"/>
    <s v="PORK"/>
    <x v="1"/>
    <n v="2350"/>
    <n v="15"/>
    <s v="SEARA"/>
    <n v="5750"/>
    <n v="5750"/>
    <n v="291"/>
    <m/>
    <n v="1002331"/>
    <m/>
    <m/>
    <x v="0"/>
    <s v=" "/>
    <s v="30.475 - SEBERI - AB.SUINOS/IND."/>
    <s v=" "/>
    <s v=" "/>
    <x v="0"/>
    <s v="CHULETA CENTRO"/>
  </r>
  <r>
    <s v="24-GOVERNMENT ISSUES"/>
    <x v="2"/>
    <s v="102810.1"/>
    <d v="2025-04-11T00:00:00"/>
    <s v="7576"/>
    <n v="21"/>
    <d v="2025-05-19T00:00:00"/>
    <d v="2025-05-24T00:00:00"/>
    <m/>
    <m/>
    <m/>
    <m/>
    <m/>
    <m/>
    <s v="CIP"/>
    <s v="SAO BORJA"/>
    <s v="ARICA VIA PASO JAMA"/>
    <m/>
    <n v="994516"/>
    <s v="WL-53"/>
    <s v="POULTRY"/>
    <x v="3"/>
    <n v="1550"/>
    <m/>
    <s v="SEARA"/>
    <n v="3000"/>
    <m/>
    <m/>
    <m/>
    <m/>
    <m/>
    <m/>
    <x v="1"/>
    <s v=" "/>
    <s v=" "/>
    <s v="BLOQUEO IA"/>
    <s v=" "/>
    <x v="0"/>
    <s v="TRUTRO ENTERO"/>
  </r>
  <r>
    <s v="24-GOVERNMENT ISSUES"/>
    <x v="2"/>
    <s v="102810.2"/>
    <d v="2025-04-11T00:00:00"/>
    <s v="7576"/>
    <n v="21"/>
    <d v="2025-05-19T00:00:00"/>
    <d v="2025-05-24T00:00:00"/>
    <m/>
    <m/>
    <m/>
    <m/>
    <m/>
    <m/>
    <s v="CIP"/>
    <s v="SAO BORJA"/>
    <s v="ARICA VIA PASO JAMA"/>
    <m/>
    <n v="994511"/>
    <s v="GR-54"/>
    <s v="POULTRY"/>
    <x v="4"/>
    <n v="1960"/>
    <m/>
    <s v="SEARA"/>
    <n v="21488"/>
    <m/>
    <m/>
    <m/>
    <m/>
    <m/>
    <m/>
    <x v="1"/>
    <s v=" "/>
    <s v=" "/>
    <s v="BLOQUEO IA"/>
    <s v=" "/>
    <x v="0"/>
    <s v="POLLO ENTERO 2.0"/>
  </r>
  <r>
    <s v="24-GOVERNMENT ISSUES"/>
    <x v="2"/>
    <s v="102811.1"/>
    <d v="2025-04-11T00:00:00"/>
    <s v="7577"/>
    <n v="22"/>
    <d v="2025-05-26T00:00:00"/>
    <d v="2025-06-01T00:00:00"/>
    <m/>
    <m/>
    <m/>
    <m/>
    <m/>
    <m/>
    <s v="CIP"/>
    <s v="SAO BORJA"/>
    <s v="ARICA VIA PASO JAMA"/>
    <m/>
    <n v="994440"/>
    <s v="DW-1"/>
    <s v="POULTRY"/>
    <x v="5"/>
    <n v="2200"/>
    <m/>
    <s v="SEARA"/>
    <n v="15492"/>
    <m/>
    <m/>
    <m/>
    <m/>
    <m/>
    <m/>
    <x v="1"/>
    <s v=" "/>
    <s v=" "/>
    <s v="BLOQUEO IA"/>
    <s v=" "/>
    <x v="0"/>
    <s v="TRUTRO ALA"/>
  </r>
  <r>
    <s v="24-GOVERNMENT ISSUES"/>
    <x v="2"/>
    <s v="102811.2"/>
    <d v="2025-04-11T00:00:00"/>
    <s v="7577"/>
    <n v="22"/>
    <d v="2025-05-26T00:00:00"/>
    <d v="2025-06-01T00:00:00"/>
    <m/>
    <m/>
    <m/>
    <m/>
    <m/>
    <m/>
    <s v="CIP"/>
    <s v="SAO BORJA"/>
    <s v="ARICA VIA PASO JAMA"/>
    <m/>
    <n v="994516"/>
    <s v="WL-53"/>
    <s v="POULTRY"/>
    <x v="3"/>
    <n v="1550"/>
    <m/>
    <s v="SEARA"/>
    <n v="9000"/>
    <m/>
    <m/>
    <m/>
    <m/>
    <m/>
    <m/>
    <x v="1"/>
    <s v=" "/>
    <s v=" "/>
    <s v="BLOQUEO IA"/>
    <s v=" "/>
    <x v="0"/>
    <s v="TRUTRO ENTERO"/>
  </r>
  <r>
    <s v="24-GOVERNMENT ISSUES"/>
    <x v="2"/>
    <s v="104317.1"/>
    <d v="2025-05-15T00:00:00"/>
    <s v="7684"/>
    <n v="24"/>
    <d v="2025-06-09T00:00:00"/>
    <d v="2025-06-14T00:00:00"/>
    <m/>
    <m/>
    <m/>
    <m/>
    <m/>
    <m/>
    <s v="CIP"/>
    <s v="SAO BORJA"/>
    <s v="ARICA VIA PASO JAMA"/>
    <m/>
    <n v="993058"/>
    <s v="GR1002"/>
    <s v="POULTRY"/>
    <x v="4"/>
    <n v="2000"/>
    <m/>
    <s v="SEARA"/>
    <n v="24494.400000000001"/>
    <m/>
    <m/>
    <m/>
    <m/>
    <m/>
    <m/>
    <x v="1"/>
    <s v=" "/>
    <s v=" "/>
    <s v="BLOQUEO IA"/>
    <s v=" "/>
    <x v="0"/>
    <s v="POLLO ENTERO 2.4"/>
  </r>
  <r>
    <s v="24-GOVERNMENT ISSUES"/>
    <x v="2"/>
    <s v="104318.2"/>
    <d v="2025-05-15T00:00:00"/>
    <s v="7685"/>
    <n v="24"/>
    <d v="2025-06-09T00:00:00"/>
    <d v="2025-06-14T00:00:00"/>
    <m/>
    <m/>
    <m/>
    <m/>
    <m/>
    <m/>
    <s v="CIP"/>
    <s v="SAO BORJA"/>
    <s v="ARICA VIA PASO JAMA"/>
    <m/>
    <n v="994516"/>
    <s v="WL-53"/>
    <s v="POULTRY"/>
    <x v="3"/>
    <n v="16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"/>
    <s v="104318.3"/>
    <d v="2025-05-15T00:00:00"/>
    <s v="7685"/>
    <n v="26"/>
    <d v="2025-06-23T00:00:00"/>
    <d v="2025-06-28T00:00:00"/>
    <m/>
    <m/>
    <m/>
    <m/>
    <m/>
    <m/>
    <s v="CIP"/>
    <s v="SAO BORJA"/>
    <s v="ARICA VIA PASO JAMA"/>
    <m/>
    <n v="994516"/>
    <s v="WL-53"/>
    <s v="POULTRY"/>
    <x v="3"/>
    <n v="1600"/>
    <m/>
    <s v="SEARA"/>
    <n v="24495"/>
    <m/>
    <m/>
    <m/>
    <m/>
    <m/>
    <m/>
    <x v="1"/>
    <s v=" "/>
    <s v=" "/>
    <s v="BLOQUEO IA"/>
    <s v=" "/>
    <x v="0"/>
    <s v="TRUTRO ENTERO"/>
  </r>
  <r>
    <m/>
    <x v="3"/>
    <s v="105183.2"/>
    <d v="2025-05-30T00:00:00"/>
    <s v="7740"/>
    <n v="32"/>
    <d v="2025-08-04T00:00:00"/>
    <d v="2025-08-09T00:00:00"/>
    <d v="2025-08-16T00:00:00"/>
    <d v="2025-08-15T00:00:00"/>
    <n v="33"/>
    <n v="1"/>
    <m/>
    <m/>
    <s v="CIP"/>
    <s v="SAO BORJA"/>
    <s v="SANTIAGO VIA LOS ANDES"/>
    <m/>
    <n v="996662"/>
    <s v="BBI-01"/>
    <s v="PORK"/>
    <x v="6"/>
    <n v="3650"/>
    <n v="490"/>
    <s v="SEARA"/>
    <n v="24500"/>
    <n v="24500"/>
    <n v="1361"/>
    <m/>
    <n v="1002686"/>
    <m/>
    <m/>
    <x v="2"/>
    <s v=" "/>
    <s v="30.136 - SEARA"/>
    <s v="ATRASO DE PRODUCCIÓN"/>
    <n v="1"/>
    <x v="2"/>
    <s v="PANCETA CON HUESO"/>
  </r>
  <r>
    <m/>
    <x v="4"/>
    <s v="107178.1"/>
    <d v="2025-07-10T00:00:00"/>
    <s v="7814/ BF349-25"/>
    <n v="31"/>
    <d v="2025-07-28T00:00:00"/>
    <d v="2025-08-03T00:00:00"/>
    <d v="2025-07-31T00:00:00"/>
    <d v="2025-07-31T00:00:00"/>
    <n v="31"/>
    <n v="0"/>
    <d v="2025-08-01T00:00:00"/>
    <d v="2025-08-07T00:00:00"/>
    <s v="CIP"/>
    <s v="SAO BORJA"/>
    <s v="ANTOFAGASTA VIA PASO JAMA"/>
    <s v="COOPERATIVA DE TRAN CARG DE SC"/>
    <n v="586307"/>
    <s v="PAL-15"/>
    <s v="PORK"/>
    <x v="0"/>
    <n v="2550"/>
    <n v="3392"/>
    <s v="SEARA"/>
    <n v="24446.19"/>
    <n v="24446.19"/>
    <n v="1175"/>
    <s v="1275521"/>
    <n v="993697"/>
    <s v="TPI2H24"/>
    <s v="TPN2E84"/>
    <x v="3"/>
    <s v=" "/>
    <s v="30.633 - ITAPIRANGA - AB. SUINOS"/>
    <s v=" "/>
    <s v=" "/>
    <x v="0"/>
    <s v="CHULETA VETADA"/>
  </r>
  <r>
    <m/>
    <x v="4"/>
    <s v="107181.1"/>
    <d v="2025-07-10T00:00:00"/>
    <s v="7817/ BF351-25"/>
    <n v="32"/>
    <d v="2025-08-01T00:00:00"/>
    <d v="2025-08-10T00:00:00"/>
    <d v="2025-07-31T00:00:00"/>
    <d v="2025-07-31T00:00:00"/>
    <n v="31"/>
    <n v="-1"/>
    <d v="2025-08-01T00:00:00"/>
    <d v="2025-08-06T00:00:00"/>
    <s v="CIP"/>
    <s v="SAO BORJA"/>
    <s v="PUERTO MONTT VIA LOS ANDES"/>
    <s v="BRILHANTE TRANSPORTES NACIONAL"/>
    <n v="586307"/>
    <s v="PAL-15"/>
    <s v="PORK"/>
    <x v="0"/>
    <n v="2599"/>
    <n v="60"/>
    <s v="SEARA"/>
    <n v="24488.01"/>
    <n v="24488.01"/>
    <n v="1205"/>
    <s v="1275646"/>
    <n v="1001130"/>
    <s v="RHR6J19"/>
    <s v="RLG5C10"/>
    <x v="3"/>
    <s v=" "/>
    <s v="30.918 - TRES PASSOS - AB.SUINOS/IND."/>
    <s v=" "/>
    <s v=" "/>
    <x v="0"/>
    <s v="CHULETA VETADA"/>
  </r>
  <r>
    <m/>
    <x v="4"/>
    <s v="107180.2"/>
    <d v="2025-07-10T00:00:00"/>
    <s v="7816/ BF357-25"/>
    <n v="32"/>
    <d v="2025-08-01T00:00:00"/>
    <d v="2025-08-10T00:00:00"/>
    <d v="2025-08-01T00:00:00"/>
    <d v="2025-07-31T00:00:00"/>
    <n v="31"/>
    <n v="-1"/>
    <d v="2025-08-01T00:00:00"/>
    <d v="2025-08-05T00:00:00"/>
    <s v="CIP"/>
    <s v="SAO BORJA"/>
    <s v="VINA DEL MAR VIA LOS ANDES"/>
    <s v="COOPERATIVA DE TRAN CARG DE SC"/>
    <n v="586307"/>
    <s v="PAL-15"/>
    <s v="PORK"/>
    <x v="0"/>
    <n v="2570"/>
    <n v="15"/>
    <s v="SEARA"/>
    <n v="24488.89"/>
    <n v="24488.89"/>
    <n v="1235"/>
    <s v="1275510"/>
    <n v="994723"/>
    <s v="FJO1J46"/>
    <s v="QJQ3B62"/>
    <x v="3"/>
    <s v=" "/>
    <s v="30.475 - SEBERI - AB.SUINOS/IND."/>
    <s v=" "/>
    <s v=" "/>
    <x v="0"/>
    <s v="CHULETA VETADA"/>
  </r>
  <r>
    <s v="24-GOVERNMENT ISSUES"/>
    <x v="4"/>
    <s v="104085.10"/>
    <d v="2025-05-12T00:00:00"/>
    <s v="7668"/>
    <n v="22"/>
    <d v="2025-05-26T00:00:00"/>
    <d v="2025-05-31T00:00:00"/>
    <m/>
    <m/>
    <m/>
    <m/>
    <m/>
    <m/>
    <s v="CIP"/>
    <s v="SAO BORJA"/>
    <s v="SANTIAGO VIA LOS ANDES"/>
    <m/>
    <n v="994516"/>
    <s v="WL-53"/>
    <s v="POULTRY"/>
    <x v="3"/>
    <n v="155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4"/>
    <s v="104085.11"/>
    <d v="2025-05-12T00:00:00"/>
    <s v="7668"/>
    <n v="23"/>
    <d v="2025-06-02T00:00:00"/>
    <d v="2025-06-07T00:00:00"/>
    <m/>
    <m/>
    <m/>
    <m/>
    <m/>
    <m/>
    <s v="CIP"/>
    <s v="SAO BORJA"/>
    <s v="SANTIAGO VIA LOS ANDES"/>
    <m/>
    <n v="994516"/>
    <s v="WL-53"/>
    <s v="POULTRY"/>
    <x v="3"/>
    <n v="155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4"/>
    <s v="104085.12"/>
    <d v="2025-05-12T00:00:00"/>
    <s v="7668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5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4"/>
    <s v="104085.13"/>
    <d v="2025-05-12T00:00:00"/>
    <s v="7668"/>
    <n v="22"/>
    <d v="2025-05-26T00:00:00"/>
    <d v="2025-05-31T00:00:00"/>
    <m/>
    <m/>
    <m/>
    <m/>
    <m/>
    <m/>
    <s v="CIP"/>
    <s v="SAO BORJA"/>
    <s v="SANTIAGO VIA LOS ANDES"/>
    <m/>
    <n v="994371"/>
    <s v="DW-37"/>
    <s v="POULTRY"/>
    <x v="5"/>
    <n v="1900"/>
    <m/>
    <s v="SEARA"/>
    <n v="24495"/>
    <m/>
    <m/>
    <m/>
    <m/>
    <m/>
    <m/>
    <x v="1"/>
    <s v=" "/>
    <s v=" "/>
    <s v="BLOQUEO IA"/>
    <s v=" "/>
    <x v="0"/>
    <s v="TRUTRO ALA"/>
  </r>
  <r>
    <s v="24-GOVERNMENT ISSUES"/>
    <x v="4"/>
    <s v="104085.14"/>
    <d v="2025-05-12T00:00:00"/>
    <s v="7668"/>
    <n v="23"/>
    <d v="2025-06-02T00:00:00"/>
    <d v="2025-06-07T00:00:00"/>
    <m/>
    <m/>
    <m/>
    <m/>
    <m/>
    <m/>
    <s v="CIP"/>
    <s v="SAO BORJA"/>
    <s v="SANTIAGO VIA LOS ANDES"/>
    <m/>
    <n v="994379"/>
    <s v="LQ-37"/>
    <s v="POULTRY"/>
    <x v="7"/>
    <n v="1400"/>
    <m/>
    <s v="SEARA"/>
    <n v="24500"/>
    <m/>
    <m/>
    <m/>
    <m/>
    <m/>
    <m/>
    <x v="1"/>
    <s v=" "/>
    <s v=" "/>
    <s v="BLOQUEO IA"/>
    <s v=" "/>
    <x v="0"/>
    <e v="#N/A"/>
  </r>
  <r>
    <s v="24-GOVERNMENT ISSUES"/>
    <x v="4"/>
    <s v="104085.15"/>
    <d v="2025-05-12T00:00:00"/>
    <s v="7668"/>
    <n v="25"/>
    <d v="2025-06-16T00:00:00"/>
    <d v="2025-06-21T00:00:00"/>
    <m/>
    <m/>
    <m/>
    <m/>
    <m/>
    <m/>
    <s v="CIP"/>
    <s v="SAO BORJA"/>
    <s v="SANTIAGO VIA LOS ANDES"/>
    <m/>
    <n v="993065"/>
    <s v="GR1001"/>
    <s v="POULTRY"/>
    <x v="4"/>
    <n v="1900"/>
    <m/>
    <s v="SEARA"/>
    <n v="24488.1"/>
    <m/>
    <m/>
    <m/>
    <m/>
    <m/>
    <m/>
    <x v="1"/>
    <s v=" "/>
    <s v=" "/>
    <s v="BLOQUEO IA"/>
    <s v=" "/>
    <x v="0"/>
    <s v="POLLO ENTERO 2.3"/>
  </r>
  <r>
    <s v="24-GOVERNMENT ISSUES"/>
    <x v="4"/>
    <s v="104085.16"/>
    <d v="2025-05-12T00:00:00"/>
    <s v="7668"/>
    <n v="27"/>
    <d v="2025-06-30T00:00:00"/>
    <d v="2025-07-05T00:00:00"/>
    <m/>
    <m/>
    <m/>
    <m/>
    <m/>
    <m/>
    <s v="CIP"/>
    <s v="SAO BORJA"/>
    <s v="SANTIAGO VIA LOS ANDES"/>
    <m/>
    <n v="996001"/>
    <s v="OBM002"/>
    <s v="POULTRY"/>
    <x v="8"/>
    <n v="300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4"/>
    <s v="104085.7"/>
    <d v="2025-05-12T00:00:00"/>
    <s v="7668"/>
    <n v="25"/>
    <d v="2025-06-16T00:00:00"/>
    <d v="2025-06-21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4"/>
    <s v="104085.8"/>
    <d v="2025-05-12T00:00:00"/>
    <s v="7668"/>
    <n v="26"/>
    <d v="2025-06-23T00:00:00"/>
    <d v="2025-06-28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4"/>
    <s v="104085.9"/>
    <d v="2025-05-12T00:00:00"/>
    <s v="7668"/>
    <n v="26"/>
    <d v="2025-06-23T00:00:00"/>
    <d v="2025-06-28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m/>
    <x v="4"/>
    <s v="107182.3"/>
    <d v="2025-07-10T00:00:00"/>
    <s v="7851/ BF365-25"/>
    <n v="33"/>
    <d v="2025-08-11T00:00:00"/>
    <d v="2025-08-17T00:00:00"/>
    <m/>
    <m/>
    <m/>
    <m/>
    <m/>
    <m/>
    <s v="CIP"/>
    <s v="SAO BORJA"/>
    <s v="VINA DEL MAR VIA LOS ANDES"/>
    <m/>
    <n v="990966"/>
    <s v="SPA-54"/>
    <s v="PORK"/>
    <x v="9"/>
    <n v="3470"/>
    <m/>
    <s v="SEARA"/>
    <n v="24500"/>
    <m/>
    <m/>
    <m/>
    <m/>
    <m/>
    <m/>
    <x v="4"/>
    <s v=" "/>
    <s v=" "/>
    <s v="SIN PLAN PARA ATENDER - ESTAMOS PRIORIZANDO JBS CHILE"/>
    <n v="1"/>
    <x v="2"/>
    <e v="#N/A"/>
  </r>
  <r>
    <m/>
    <x v="5"/>
    <s v="107191.1"/>
    <d v="2025-07-10T00:00:00"/>
    <s v="7827"/>
    <n v="31"/>
    <d v="2025-07-28T00:00:00"/>
    <d v="2025-08-03T00:00:00"/>
    <d v="2025-08-01T00:00:00"/>
    <d v="2025-08-01T00:00:00"/>
    <n v="31"/>
    <n v="0"/>
    <d v="2025-08-02T00:00:00"/>
    <d v="2025-08-04T00:00:00"/>
    <s v="CIP"/>
    <s v="SAO BORJA"/>
    <s v="SANTIAGO VIA LOS ANDES"/>
    <s v="BENINI E CIA LTDA"/>
    <n v="70130"/>
    <s v="LBI-30"/>
    <s v="PORK"/>
    <x v="1"/>
    <n v="2350"/>
    <n v="3237"/>
    <s v="SEARA"/>
    <n v="24482.53"/>
    <n v="24482.53"/>
    <n v="1207"/>
    <s v="1275844"/>
    <n v="993299"/>
    <s v="RHB1J95"/>
    <s v="RHB1J96"/>
    <x v="3"/>
    <s v=" "/>
    <s v="30.581 - S. M. DO OESTE - AB.SUINOS/IND"/>
    <s v=" "/>
    <s v=" "/>
    <x v="0"/>
    <s v="CHULETA CENTRO"/>
  </r>
  <r>
    <m/>
    <x v="5"/>
    <s v="107309.3"/>
    <d v="2025-07-14T00:00:00"/>
    <s v="7831"/>
    <n v="31"/>
    <d v="2025-07-28T00:00:00"/>
    <d v="2025-08-03T00:00:00"/>
    <d v="2025-08-02T00:00:00"/>
    <d v="2025-08-02T00:00:00"/>
    <n v="31"/>
    <n v="0"/>
    <d v="2025-08-02T00:00:00"/>
    <d v="2025-08-04T00:00:00"/>
    <s v="CIP"/>
    <s v="SAO BORJA"/>
    <s v="SANTIAGO VIA LOS ANDES"/>
    <s v="TRANSPORTES ZENI LTDA"/>
    <n v="586307"/>
    <s v="PAL-15"/>
    <s v="PORK"/>
    <x v="0"/>
    <n v="2500"/>
    <n v="3392"/>
    <s v="SEARA"/>
    <n v="24413.759999999998"/>
    <n v="24413.759999999998"/>
    <n v="1140"/>
    <s v="1275805"/>
    <n v="994056"/>
    <s v="QJI6875"/>
    <s v="RLI5G41"/>
    <x v="3"/>
    <s v=" "/>
    <s v="30.633 - ITAPIRANGA - AB. SUINOS"/>
    <s v=" "/>
    <s v=" "/>
    <x v="0"/>
    <s v="CHULETA VETADA"/>
  </r>
  <r>
    <m/>
    <x v="5"/>
    <s v="107309.2"/>
    <d v="2025-07-14T00:00:00"/>
    <s v="7831"/>
    <n v="31"/>
    <d v="2025-07-28T00:00:00"/>
    <d v="2025-08-03T00:00:00"/>
    <d v="2025-08-04T00:00:00"/>
    <d v="2025-08-04T00:00:00"/>
    <n v="32"/>
    <n v="1"/>
    <d v="2025-08-04T00:00:00"/>
    <d v="2025-08-06T00:00:00"/>
    <s v="CIP"/>
    <s v="SAO BORJA"/>
    <s v="SANTIAGO VIA LOS ANDES"/>
    <s v="TRANSPORTES ZENI LTDA"/>
    <n v="586307"/>
    <s v="PAL-15"/>
    <s v="PORK"/>
    <x v="0"/>
    <n v="2500"/>
    <n v="60"/>
    <s v="SEARA"/>
    <n v="24477.29"/>
    <n v="24477.29"/>
    <n v="1243"/>
    <s v="1276127"/>
    <n v="994055"/>
    <s v="RKX6G73"/>
    <s v="RLE9F81"/>
    <x v="5"/>
    <s v=" "/>
    <s v="30.918 - TRES PASSOS - AB.SUINOS/IND."/>
    <s v=" "/>
    <s v=" "/>
    <x v="0"/>
    <s v="CHULETA VETADA"/>
  </r>
  <r>
    <m/>
    <x v="5"/>
    <s v="107309.1"/>
    <d v="2025-07-14T00:00:00"/>
    <s v="7831"/>
    <n v="31"/>
    <d v="2025-07-28T00:00:00"/>
    <d v="2025-08-03T00:00:00"/>
    <d v="2025-08-05T00:00:00"/>
    <d v="2025-08-05T00:00:00"/>
    <n v="32"/>
    <n v="1"/>
    <d v="2025-08-08T00:00:00"/>
    <d v="2025-08-01T00:00:00"/>
    <s v="CIP"/>
    <s v="SAO BORJA"/>
    <s v="SANTIAGO VIA LOS ANDES"/>
    <s v="PLATAFORMA TRANSPORTES E ARMAZ"/>
    <n v="586307"/>
    <s v="PAL-15"/>
    <s v="PORK"/>
    <x v="0"/>
    <n v="2500"/>
    <n v="3237"/>
    <s v="SEARA"/>
    <n v="23873.23"/>
    <n v="23873.23"/>
    <n v="1218"/>
    <s v="1277307"/>
    <n v="1002533"/>
    <s v="BZR6090"/>
    <s v="ASC3H95"/>
    <x v="5"/>
    <s v=" "/>
    <s v="30.581 - S. M. DO OESTE - AB.SUINOS/IND"/>
    <s v="FACTURARÓN CON LA PLACA EQUIVOCADA, TUVIERON QUE CREAR NUEVA CARGA Y FACTURA NUEVAMENTE 05/08"/>
    <n v="1"/>
    <x v="3"/>
    <s v="CHULETA VETADA"/>
  </r>
  <r>
    <m/>
    <x v="5"/>
    <s v="107309.5"/>
    <d v="2025-07-14T00:00:00"/>
    <s v="7831"/>
    <n v="32"/>
    <d v="2025-08-04T00:00:00"/>
    <d v="2025-08-10T00:00:00"/>
    <d v="2025-08-06T00:00:00"/>
    <d v="2025-08-06T00:00:00"/>
    <n v="32"/>
    <n v="0"/>
    <d v="2025-08-07T00:00:00"/>
    <d v="2025-08-11T00:00:00"/>
    <s v="CIP"/>
    <s v="SAO BORJA"/>
    <s v="SANTIAGO VIA LOS ANDES"/>
    <s v="COOPERSEARA"/>
    <n v="586307"/>
    <s v="PAL-15"/>
    <s v="PORK"/>
    <x v="0"/>
    <n v="2500"/>
    <n v="15"/>
    <s v="SEARA"/>
    <n v="24476.47"/>
    <n v="24476.47"/>
    <n v="1288"/>
    <s v="1276926"/>
    <n v="994725"/>
    <s v="RXW8A71"/>
    <s v="RYA4H93"/>
    <x v="3"/>
    <s v=" "/>
    <s v="30.475 - SEBERI - AB.SUINOS/IND."/>
    <s v=" "/>
    <s v=" "/>
    <x v="0"/>
    <s v="CHULETA VETADA"/>
  </r>
  <r>
    <m/>
    <x v="5"/>
    <s v="107309.4"/>
    <d v="2025-07-14T00:00:00"/>
    <s v="7831"/>
    <n v="32"/>
    <d v="2025-08-04T00:00:00"/>
    <d v="2025-08-10T00:00:00"/>
    <d v="2025-08-09T00:00:00"/>
    <d v="2025-08-08T00:00:00"/>
    <n v="32"/>
    <n v="0"/>
    <d v="2025-08-08T00:00:00"/>
    <d v="2025-08-11T00:00:00"/>
    <s v="CIP"/>
    <s v="SAO BORJA"/>
    <s v="SANTIAGO VIA LOS ANDES"/>
    <s v="TRANSPORTES MARVEL LTDA"/>
    <n v="586307"/>
    <s v="PAL-15"/>
    <s v="PORK"/>
    <x v="0"/>
    <n v="2500"/>
    <n v="490"/>
    <s v="SEARA"/>
    <n v="24324.240000000002"/>
    <n v="24324.240000000002"/>
    <n v="1397"/>
    <s v="1277533"/>
    <n v="1002699"/>
    <s v="RYM1G45"/>
    <s v="RXP3A69"/>
    <x v="3"/>
    <s v=" "/>
    <s v="30.136 - SEARA"/>
    <s v=" "/>
    <s v=" "/>
    <x v="0"/>
    <s v="CHULETA VETADA"/>
  </r>
  <r>
    <s v="24-GOVERNMENT ISSUES"/>
    <x v="5"/>
    <s v="101218.1"/>
    <d v="2025-03-12T00:00:00"/>
    <s v="7465"/>
    <n v="18"/>
    <d v="2025-04-28T00:00:00"/>
    <d v="2025-05-03T00:00:00"/>
    <m/>
    <m/>
    <m/>
    <m/>
    <m/>
    <m/>
    <s v="CIP"/>
    <s v="SAO BORJA"/>
    <s v="SANTIAGO VIA LOS ANDES"/>
    <m/>
    <n v="994786"/>
    <s v="OB-500"/>
    <s v="POULTRY"/>
    <x v="10"/>
    <n v="2950"/>
    <m/>
    <s v="SEARA"/>
    <n v="24492"/>
    <m/>
    <m/>
    <m/>
    <m/>
    <m/>
    <m/>
    <x v="1"/>
    <s v=" "/>
    <s v=" "/>
    <s v="BLOQUEO IA"/>
    <n v="1"/>
    <x v="1"/>
    <s v="PECHUGA 6X2"/>
  </r>
  <r>
    <s v="24-GOVERNMENT ISSUES"/>
    <x v="5"/>
    <s v="102713.1"/>
    <d v="2025-04-10T00:00:00"/>
    <s v="7562"/>
    <n v="18"/>
    <d v="2025-04-28T00:00:00"/>
    <d v="2025-05-03T00:00:00"/>
    <m/>
    <m/>
    <m/>
    <m/>
    <m/>
    <m/>
    <s v="CIP"/>
    <s v="SAO BORJA"/>
    <s v="SANTIAGO VIA LOS ANDES"/>
    <m/>
    <n v="994786"/>
    <s v="OB-500"/>
    <s v="POULTRY"/>
    <x v="10"/>
    <n v="3050"/>
    <m/>
    <s v="SEARA"/>
    <n v="24492"/>
    <m/>
    <m/>
    <m/>
    <m/>
    <m/>
    <m/>
    <x v="1"/>
    <s v=" "/>
    <s v=" "/>
    <s v="BLOQUEO IA"/>
    <s v=" "/>
    <x v="0"/>
    <s v="PECHUGA 6X2"/>
  </r>
  <r>
    <m/>
    <x v="6"/>
    <s v="102171.1"/>
    <d v="2025-04-01T00:00:00"/>
    <s v="7534"/>
    <n v="28"/>
    <d v="2025-07-07T00:00:00"/>
    <d v="2025-07-12T00:00:00"/>
    <d v="2025-08-22T00:00:00"/>
    <d v="2025-08-22T00:00:00"/>
    <n v="34"/>
    <n v="6"/>
    <m/>
    <m/>
    <s v="CIP"/>
    <s v="SAO BORJA"/>
    <s v="SANTIAGO VIA LOS ANDES"/>
    <s v="SERGIO NAVA CIA LTDA"/>
    <n v="996727"/>
    <s v="LRI-61"/>
    <s v="PORK"/>
    <x v="11"/>
    <n v="6250"/>
    <n v="490"/>
    <s v="CUISINE&amp;CO"/>
    <n v="10000"/>
    <n v="10000"/>
    <n v="617"/>
    <m/>
    <n v="994062"/>
    <m/>
    <m/>
    <x v="2"/>
    <s v=" "/>
    <s v="30.136 - SEARA"/>
    <s v="ATRASO EN LA VENTA Y LA DEFINICIÓN DE LA EMBALAJE - DEBEMOS ATENDER SEMANA 34 AGOSTO"/>
    <n v="0.40733197556008149"/>
    <x v="4"/>
    <s v="COSTILLAS"/>
  </r>
  <r>
    <m/>
    <x v="6"/>
    <s v="102171.2"/>
    <d v="2025-04-01T00:00:00"/>
    <s v="7534"/>
    <n v="28"/>
    <d v="2025-07-07T00:00:00"/>
    <d v="2025-07-12T00:00:00"/>
    <d v="2025-08-22T00:00:00"/>
    <d v="2025-08-22T00:00:00"/>
    <n v="34"/>
    <n v="6"/>
    <m/>
    <m/>
    <s v="CIP"/>
    <s v="SAO BORJA"/>
    <s v="SANTIAGO VIA LOS ANDES"/>
    <s v="SERGIO NAVA CIA LTDA"/>
    <n v="996725"/>
    <s v="MTC-06"/>
    <s v="PORK"/>
    <x v="12"/>
    <n v="10250"/>
    <n v="490"/>
    <s v="CUISINE&amp;CO"/>
    <n v="6000"/>
    <n v="6000"/>
    <n v="336"/>
    <m/>
    <n v="994062"/>
    <m/>
    <m/>
    <x v="2"/>
    <s v=" "/>
    <s v="30.136 - SEARA"/>
    <s v="ATRASO EN LA VENTA Y LA DEFINICIÓN DE LA EMBALAJE - DEBEMOS ATENDER SEMANA 34 AGOSTO"/>
    <n v="0.24439918533604887"/>
    <x v="4"/>
    <s v="MALAYA"/>
  </r>
  <r>
    <m/>
    <x v="6"/>
    <s v="102171.3"/>
    <d v="2025-04-01T00:00:00"/>
    <s v="7534"/>
    <n v="28"/>
    <d v="2025-07-07T00:00:00"/>
    <d v="2025-07-12T00:00:00"/>
    <d v="2025-08-22T00:00:00"/>
    <d v="2025-08-22T00:00:00"/>
    <n v="34"/>
    <n v="6"/>
    <m/>
    <m/>
    <s v="CIP"/>
    <s v="SAO BORJA"/>
    <s v="SANTIAGO VIA LOS ANDES"/>
    <s v="SERGIO NAVA CIA LTDA"/>
    <n v="996724"/>
    <s v="PLC-07"/>
    <s v="PORK"/>
    <x v="13"/>
    <n v="4200"/>
    <n v="490"/>
    <s v="CUISINE&amp;CO"/>
    <n v="2000"/>
    <n v="2000"/>
    <n v="117"/>
    <m/>
    <n v="994062"/>
    <m/>
    <m/>
    <x v="2"/>
    <s v=" "/>
    <s v="30.136 - SEARA"/>
    <s v="ATRASO EN LA VENTA Y LA DEFINICIÓN DE LA EMBALAJE - DEBEMOS ATENDER SEMANA 34 AGOSTO"/>
    <n v="8.1466395112016296E-2"/>
    <x v="4"/>
    <s v="PLATEADA"/>
  </r>
  <r>
    <m/>
    <x v="6"/>
    <s v="102171.4"/>
    <d v="2025-04-01T00:00:00"/>
    <s v="7534"/>
    <n v="28"/>
    <d v="2025-07-07T00:00:00"/>
    <d v="2025-07-12T00:00:00"/>
    <d v="2025-08-22T00:00:00"/>
    <d v="2025-08-22T00:00:00"/>
    <n v="34"/>
    <n v="6"/>
    <m/>
    <m/>
    <s v="CIP"/>
    <s v="SAO BORJA"/>
    <s v="SANTIAGO VIA LOS ANDES"/>
    <s v="SERGIO NAVA CIA LTDA"/>
    <n v="996728"/>
    <s v="SPA-63"/>
    <s v="PORK"/>
    <x v="14"/>
    <n v="3850"/>
    <n v="490"/>
    <s v="CUISINE&amp;CO"/>
    <n v="6500"/>
    <n v="6500"/>
    <n v="412"/>
    <m/>
    <n v="994062"/>
    <m/>
    <m/>
    <x v="2"/>
    <s v=" "/>
    <s v="30.136 - SEARA"/>
    <s v="ATRASO EN LA VENTA Y LA DEFINICIÓN DE LA EMBALAJE - DEBEMOS ATENDER SEMANA 34 AGOSTO"/>
    <n v="0.26476578411405294"/>
    <x v="4"/>
    <s v="COSTILLAR"/>
  </r>
  <r>
    <m/>
    <x v="6"/>
    <s v="102174.1"/>
    <d v="2025-04-01T00:00:00"/>
    <s v="7535"/>
    <n v="33"/>
    <d v="2025-08-11T00:00:00"/>
    <d v="2025-08-16T00:00:00"/>
    <m/>
    <m/>
    <m/>
    <m/>
    <m/>
    <m/>
    <s v="CIP"/>
    <s v="SAO BORJA"/>
    <s v="SANTIAGO VIA LOS ANDES"/>
    <m/>
    <n v="996727"/>
    <s v="LRI-61"/>
    <s v="PORK"/>
    <x v="11"/>
    <n v="6250"/>
    <m/>
    <s v="CUISINE&amp;CO"/>
    <n v="10000"/>
    <m/>
    <m/>
    <m/>
    <m/>
    <m/>
    <m/>
    <x v="6"/>
    <s v=" "/>
    <s v=" "/>
    <s v="DEVEMOS ATENDER EN SEMANA 37"/>
    <n v="0.40733197556008149"/>
    <x v="4"/>
    <s v="COSTILLAS"/>
  </r>
  <r>
    <m/>
    <x v="6"/>
    <s v="102174.2"/>
    <d v="2025-04-01T00:00:00"/>
    <s v="7535"/>
    <n v="33"/>
    <d v="2025-08-11T00:00:00"/>
    <d v="2025-08-16T00:00:00"/>
    <m/>
    <m/>
    <m/>
    <m/>
    <m/>
    <m/>
    <s v="CIP"/>
    <s v="SAO BORJA"/>
    <s v="SANTIAGO VIA LOS ANDES"/>
    <m/>
    <n v="996725"/>
    <s v="MTC-06"/>
    <s v="PORK"/>
    <x v="12"/>
    <n v="10250"/>
    <m/>
    <s v="CUISINE&amp;CO"/>
    <n v="8500"/>
    <m/>
    <m/>
    <m/>
    <m/>
    <m/>
    <m/>
    <x v="6"/>
    <s v=" "/>
    <s v=" "/>
    <s v="DEVEMOS ATENDER EN SEMANA 37"/>
    <n v="0.34623217922606925"/>
    <x v="4"/>
    <s v="MALAYA"/>
  </r>
  <r>
    <m/>
    <x v="6"/>
    <s v="102174.3"/>
    <d v="2025-04-01T00:00:00"/>
    <s v="7535"/>
    <n v="33"/>
    <d v="2025-08-11T00:00:00"/>
    <d v="2025-08-16T00:00:00"/>
    <m/>
    <m/>
    <m/>
    <m/>
    <m/>
    <m/>
    <s v="CIP"/>
    <s v="SAO BORJA"/>
    <s v="SANTIAGO VIA LOS ANDES"/>
    <m/>
    <n v="996724"/>
    <s v="PLC-07"/>
    <s v="PORK"/>
    <x v="13"/>
    <n v="4200"/>
    <m/>
    <s v="CUISINE&amp;CO"/>
    <n v="2000"/>
    <m/>
    <m/>
    <m/>
    <m/>
    <m/>
    <m/>
    <x v="6"/>
    <s v=" "/>
    <s v=" "/>
    <s v="DEVEMOS ATENDER EN SEMANA 37"/>
    <n v="8.1466395112016296E-2"/>
    <x v="4"/>
    <s v="PLATEADA"/>
  </r>
  <r>
    <m/>
    <x v="6"/>
    <s v="102174.4"/>
    <d v="2025-04-01T00:00:00"/>
    <s v="7535"/>
    <n v="33"/>
    <d v="2025-08-11T00:00:00"/>
    <d v="2025-08-16T00:00:00"/>
    <m/>
    <m/>
    <m/>
    <m/>
    <m/>
    <m/>
    <s v="CIP"/>
    <s v="SAO BORJA"/>
    <s v="SANTIAGO VIA LOS ANDES"/>
    <m/>
    <n v="996728"/>
    <s v="SPA-63"/>
    <s v="PORK"/>
    <x v="14"/>
    <n v="3850"/>
    <m/>
    <s v="CUISINE&amp;CO"/>
    <n v="4000"/>
    <m/>
    <m/>
    <m/>
    <m/>
    <m/>
    <m/>
    <x v="6"/>
    <s v=" "/>
    <s v=" "/>
    <s v="DEVEMOS ATENDER EN SEMANA 37"/>
    <n v="0.16293279022403259"/>
    <x v="4"/>
    <s v="COSTILLAR"/>
  </r>
  <r>
    <s v="24-GOVERNMENT ISSUES / _x000a_31-OVERSOLD (MISSING AVAILABILITY) / _x000a_34-MISSING PRE PAYMENT"/>
    <x v="7"/>
    <s v="104429.1"/>
    <d v="2025-05-16T00:00:00"/>
    <s v="7696"/>
    <n v="24"/>
    <d v="2025-06-09T00:00:00"/>
    <d v="2025-06-14T00:00:00"/>
    <m/>
    <m/>
    <m/>
    <m/>
    <m/>
    <m/>
    <s v="CIP"/>
    <s v="SAO BORJA"/>
    <s v="PUNTA ARENAS VIA PUNTA ARENA (INTEGRACION AUSTRAL)"/>
    <m/>
    <n v="993065"/>
    <s v="GR1001"/>
    <s v="POULTRY"/>
    <x v="4"/>
    <n v="2100"/>
    <m/>
    <s v="SEARA"/>
    <n v="12236"/>
    <m/>
    <m/>
    <m/>
    <m/>
    <m/>
    <m/>
    <x v="1"/>
    <s v=" "/>
    <s v=" "/>
    <s v="BLOQUEO IA"/>
    <s v=" "/>
    <x v="0"/>
    <s v="POLLO ENTERO 2.3"/>
  </r>
  <r>
    <s v="24-GOVERNMENT ISSUES / _x000a_31-OVERSOLD (MISSING AVAILABILITY) / _x000a_34-MISSING PRE PAYMENT"/>
    <x v="7"/>
    <s v="104429.2"/>
    <d v="2025-05-16T00:00:00"/>
    <s v="7696"/>
    <n v="24"/>
    <d v="2025-06-09T00:00:00"/>
    <d v="2025-06-14T00:00:00"/>
    <m/>
    <m/>
    <m/>
    <m/>
    <m/>
    <m/>
    <s v="CIP"/>
    <s v="SAO BORJA"/>
    <s v="PUNTA ARENAS VIA PUNTA ARENA (INTEGRACION AUSTRAL)"/>
    <m/>
    <n v="993058"/>
    <s v="GR1002"/>
    <s v="POULTRY"/>
    <x v="4"/>
    <n v="2100"/>
    <m/>
    <s v="SEARA"/>
    <n v="12247.2"/>
    <m/>
    <m/>
    <m/>
    <m/>
    <m/>
    <m/>
    <x v="1"/>
    <s v=" "/>
    <s v=" "/>
    <s v="BLOQUEO IA"/>
    <s v=" "/>
    <x v="0"/>
    <s v="POLLO ENTERO 2.4"/>
  </r>
  <r>
    <s v="24-GOVERNMENT ISSUES / _x000a_34-MISSING PRE PAYMENT"/>
    <x v="7"/>
    <s v="104428.1"/>
    <d v="2025-05-16T00:00:00"/>
    <s v="7695"/>
    <n v="24"/>
    <d v="2025-06-09T00:00:00"/>
    <d v="2025-06-14T00:00:00"/>
    <m/>
    <m/>
    <m/>
    <m/>
    <m/>
    <m/>
    <s v="CIP"/>
    <s v="SAO BORJA"/>
    <s v="PUNTA ARENAS VIA PUNTA ARENA (INTEGRACION AUSTRAL)"/>
    <m/>
    <n v="43761"/>
    <s v="OB-10"/>
    <s v="POULTRY"/>
    <x v="15"/>
    <n v="3200"/>
    <m/>
    <s v="SEARA"/>
    <n v="24495"/>
    <m/>
    <m/>
    <m/>
    <m/>
    <m/>
    <m/>
    <x v="1"/>
    <s v=" "/>
    <s v=" "/>
    <s v="BLOQUEO IA"/>
    <s v=" "/>
    <x v="0"/>
    <s v="PECHUGA BLOCK"/>
  </r>
  <r>
    <m/>
    <x v="8"/>
    <s v="107174.1"/>
    <d v="2025-07-10T00:00:00"/>
    <s v="7810"/>
    <n v="31"/>
    <d v="2025-07-28T00:00:00"/>
    <d v="2025-08-03T00:00:00"/>
    <d v="2025-08-01T00:00:00"/>
    <d v="2025-08-01T00:00:00"/>
    <n v="31"/>
    <n v="0"/>
    <d v="2025-08-01T00:00:00"/>
    <d v="2025-08-05T00:00:00"/>
    <s v="CIP"/>
    <s v="SAO BORJA"/>
    <s v="VINA DEL MAR VIA LOS ANDES"/>
    <s v="COOPERSEARA"/>
    <n v="70130"/>
    <s v="LBI-30"/>
    <s v="PORK"/>
    <x v="1"/>
    <n v="2400"/>
    <n v="15"/>
    <s v="SEARA"/>
    <n v="12228.62"/>
    <n v="12228.62"/>
    <n v="628"/>
    <s v="1275591"/>
    <n v="999277"/>
    <s v="MMC4D76"/>
    <s v="MLZ8336"/>
    <x v="3"/>
    <s v=" "/>
    <s v="30.475 - SEBERI - AB.SUINOS/IND."/>
    <s v=" "/>
    <s v=" "/>
    <x v="0"/>
    <s v="CHULETA CENTRO"/>
  </r>
  <r>
    <m/>
    <x v="8"/>
    <s v="107174.2"/>
    <d v="2025-07-10T00:00:00"/>
    <s v="7810"/>
    <n v="31"/>
    <d v="2025-07-28T00:00:00"/>
    <d v="2025-08-03T00:00:00"/>
    <d v="2025-08-01T00:00:00"/>
    <d v="2025-08-01T00:00:00"/>
    <n v="31"/>
    <n v="0"/>
    <d v="2025-08-01T00:00:00"/>
    <d v="2025-08-05T00:00:00"/>
    <s v="CIP"/>
    <s v="SAO BORJA"/>
    <s v="VINA DEL MAR VIA LOS ANDES"/>
    <s v="COOPERSEARA"/>
    <n v="586307"/>
    <s v="PAL-15"/>
    <s v="PORK"/>
    <x v="0"/>
    <n v="2550"/>
    <n v="15"/>
    <s v="SEARA"/>
    <n v="12224.78"/>
    <n v="12224.78"/>
    <n v="590"/>
    <s v="1275591"/>
    <n v="999277"/>
    <s v="MMC4D76"/>
    <s v="MLZ8336"/>
    <x v="3"/>
    <s v=" "/>
    <s v="30.475 - SEBERI - AB.SUINOS/IND."/>
    <s v=" "/>
    <s v=" "/>
    <x v="0"/>
    <s v="CHULETA VETADA"/>
  </r>
  <r>
    <m/>
    <x v="9"/>
    <s v="106713.5"/>
    <d v="2025-07-02T00:00:00"/>
    <s v="7791"/>
    <n v="31"/>
    <d v="2025-07-28T00:00:00"/>
    <d v="2025-08-02T00:00:00"/>
    <d v="2025-07-30T00:00:00"/>
    <d v="2025-08-01T00:00:00"/>
    <n v="31"/>
    <n v="0"/>
    <d v="2025-08-01T00:00:00"/>
    <d v="2025-08-05T00:00:00"/>
    <s v="CIP"/>
    <s v="SAO BORJA"/>
    <s v="TALCA VIA LOS ANDES (EL SAUCE)"/>
    <s v="SERGIO NAVA CIA LTDA"/>
    <n v="992601"/>
    <s v="LWS-59"/>
    <s v="PORK"/>
    <x v="16"/>
    <n v="3130"/>
    <n v="490"/>
    <s v="SEARA"/>
    <n v="24378.58"/>
    <n v="24378.58"/>
    <n v="1159"/>
    <s v="1275731"/>
    <n v="990933"/>
    <s v="MJQ2764"/>
    <s v="MFY8607"/>
    <x v="3"/>
    <s v=" "/>
    <s v="30.136 - SEARA"/>
    <s v=" "/>
    <s v=" "/>
    <x v="0"/>
    <s v="PULPA PIERNA ENFRIADA"/>
  </r>
  <r>
    <m/>
    <x v="9"/>
    <s v="106671.1"/>
    <d v="2025-07-01T00:00:00"/>
    <s v="7784"/>
    <n v="31"/>
    <d v="2025-07-28T00:00:00"/>
    <d v="2025-08-03T00:00:00"/>
    <d v="2025-08-01T00:00:00"/>
    <d v="2025-08-01T00:00:00"/>
    <n v="31"/>
    <n v="0"/>
    <d v="2025-08-01T00:00:00"/>
    <d v="2025-08-05T00:00:00"/>
    <s v="CIP"/>
    <s v="SAO BORJA"/>
    <s v="SANTIAGO VIA LOS ANDES"/>
    <s v="TRANSPORTES ZENI LTDA"/>
    <n v="70130"/>
    <s v="LBI-30"/>
    <s v="PORK"/>
    <x v="1"/>
    <n v="2370"/>
    <n v="876"/>
    <s v="SEARA"/>
    <n v="12165.86"/>
    <n v="12165.86"/>
    <n v="654"/>
    <s v="1275657"/>
    <n v="999946"/>
    <s v="RKX6C93"/>
    <s v="RLI5I71"/>
    <x v="3"/>
    <s v=" "/>
    <s v="36.827 - ANA RECH - AB.SUINOS/IND."/>
    <s v=" "/>
    <s v=" "/>
    <x v="0"/>
    <s v="CHULETA CENTRO"/>
  </r>
  <r>
    <m/>
    <x v="9"/>
    <s v="106671.3"/>
    <d v="2025-07-01T00:00:00"/>
    <s v="7784"/>
    <n v="31"/>
    <d v="2025-07-28T00:00:00"/>
    <d v="2025-08-03T00:00:00"/>
    <d v="2025-08-01T00:00:00"/>
    <d v="2025-08-01T00:00:00"/>
    <n v="31"/>
    <n v="0"/>
    <d v="2025-08-01T00:00:00"/>
    <d v="2025-08-05T00:00:00"/>
    <s v="CIP"/>
    <s v="SAO BORJA"/>
    <s v="SANTIAGO VIA LOS ANDES"/>
    <s v="TRANSPORTES ZENI LTDA"/>
    <n v="586307"/>
    <s v="PAL-15"/>
    <s v="PORK"/>
    <x v="0"/>
    <n v="2520"/>
    <n v="876"/>
    <s v="SEARA"/>
    <n v="12133.29"/>
    <n v="12133.29"/>
    <n v="630"/>
    <s v="1275657"/>
    <n v="999946"/>
    <s v="RKX6C93"/>
    <s v="RLI5I71"/>
    <x v="3"/>
    <s v=" "/>
    <s v="36.827 - ANA RECH - AB.SUINOS/IND."/>
    <s v=" "/>
    <s v=" "/>
    <x v="0"/>
    <s v="CHULETA VETADA"/>
  </r>
  <r>
    <m/>
    <x v="9"/>
    <s v="106713.8"/>
    <d v="2025-07-02T00:00:00"/>
    <s v="7791"/>
    <n v="32"/>
    <d v="2025-08-04T00:00:00"/>
    <d v="2025-08-09T00:00:00"/>
    <d v="2025-08-04T00:00:00"/>
    <d v="2025-08-04T00:00:00"/>
    <n v="32"/>
    <n v="0"/>
    <d v="2025-08-04T00:00:00"/>
    <d v="2025-08-05T00:00:00"/>
    <s v="CIP"/>
    <s v="SAO BORJA"/>
    <s v="TALCA VIA LOS ANDES (EL SAUCE)"/>
    <s v="TRANSPORTES DALAROSI LTDA"/>
    <n v="992601"/>
    <s v="LWS-59"/>
    <s v="PORK"/>
    <x v="16"/>
    <n v="3130"/>
    <n v="490"/>
    <s v="SEARA"/>
    <n v="24283.33"/>
    <n v="24283.33"/>
    <n v="1190"/>
    <s v="1276069"/>
    <n v="994593"/>
    <s v="RYI5G66"/>
    <s v="RAA5H91"/>
    <x v="3"/>
    <s v=" "/>
    <s v="30.136 - SEARA"/>
    <s v=" "/>
    <s v=" "/>
    <x v="0"/>
    <s v="PULPA PIERNA ENFRIADA"/>
  </r>
  <r>
    <m/>
    <x v="9"/>
    <s v="105534.6"/>
    <d v="2025-06-06T00:00:00"/>
    <s v="7751"/>
    <n v="32"/>
    <d v="2025-08-04T00:00:00"/>
    <d v="2025-08-09T00:00:00"/>
    <d v="2025-08-05T00:00:00"/>
    <d v="2025-08-05T00:00:00"/>
    <n v="32"/>
    <n v="0"/>
    <d v="2025-08-05T00:00:00"/>
    <d v="2025-08-06T00:00:00"/>
    <s v="CIP"/>
    <s v="SAO BORJA"/>
    <s v="TALCA VIA LOS ANDES (EL SAUCE)"/>
    <s v="TRANSPORTES DALAROSI LTDA"/>
    <n v="993277"/>
    <s v="LWS-57"/>
    <s v="PORK"/>
    <x v="17"/>
    <n v="3000"/>
    <n v="490"/>
    <s v="SEARA"/>
    <n v="24352.03"/>
    <n v="24352.03"/>
    <n v="1185"/>
    <s v="1276563"/>
    <n v="994781"/>
    <s v="RLI2F06"/>
    <s v="RXS7A47"/>
    <x v="3"/>
    <s v=" "/>
    <s v="30.136 - SEARA"/>
    <s v=" "/>
    <s v=" "/>
    <x v="0"/>
    <s v="PULPA PIERNA"/>
  </r>
  <r>
    <m/>
    <x v="9"/>
    <s v="106713.9"/>
    <d v="2025-07-02T00:00:00"/>
    <s v="7791"/>
    <n v="32"/>
    <d v="2025-08-04T00:00:00"/>
    <d v="2025-08-09T00:00:00"/>
    <d v="2025-08-05T00:00:00"/>
    <d v="2025-08-05T00:00:00"/>
    <n v="32"/>
    <n v="0"/>
    <d v="2025-08-05T00:00:00"/>
    <d v="2025-08-06T00:00:00"/>
    <s v="CIP"/>
    <s v="SAO BORJA"/>
    <s v="TALCA VIA LOS ANDES (EL SAUCE)"/>
    <s v="TRANSPORTES DALAROSI LTDA"/>
    <n v="992601"/>
    <s v="LWS-59"/>
    <s v="PORK"/>
    <x v="16"/>
    <n v="3130"/>
    <n v="490"/>
    <s v="SEARA"/>
    <n v="24498.82"/>
    <n v="24498.82"/>
    <n v="1188"/>
    <s v="1276443"/>
    <n v="994594"/>
    <s v="QJO0A69"/>
    <s v="TPJ2B13"/>
    <x v="3"/>
    <s v=" "/>
    <s v="30.136 - SEARA"/>
    <s v=" "/>
    <s v=" "/>
    <x v="0"/>
    <s v="PULPA PIERNA ENFRIADA"/>
  </r>
  <r>
    <m/>
    <x v="9"/>
    <s v="106716.1"/>
    <d v="2025-07-02T00:00:00"/>
    <s v="7793"/>
    <n v="33"/>
    <d v="2025-08-05T00:00:00"/>
    <d v="2025-08-17T00:00:00"/>
    <d v="2025-08-05T00:00:00"/>
    <d v="2025-08-05T00:00:00"/>
    <n v="32"/>
    <n v="-1"/>
    <d v="2025-08-05T00:00:00"/>
    <d v="2025-08-08T00:00:00"/>
    <s v="CIP"/>
    <s v="SAO BORJA"/>
    <s v="TALCA VIA LOS ANDES (EL SAUCE)"/>
    <s v="COOPERSEARA"/>
    <n v="994264"/>
    <s v="LWS-08"/>
    <s v="PORK"/>
    <x v="18"/>
    <n v="2800"/>
    <n v="15"/>
    <s v="SEARA"/>
    <n v="24487.51"/>
    <n v="24487.51"/>
    <n v="1143"/>
    <s v="1276577"/>
    <n v="995053"/>
    <s v="RAI4306"/>
    <s v="RAC7779"/>
    <x v="3"/>
    <s v=" "/>
    <s v="30.475 - SEBERI - AB.SUINOS/IND."/>
    <s v=" "/>
    <s v=" "/>
    <x v="0"/>
    <s v=" PULPA PIERNA"/>
  </r>
  <r>
    <m/>
    <x v="9"/>
    <s v="105534.7"/>
    <d v="2025-06-06T00:00:00"/>
    <s v="7751"/>
    <n v="33"/>
    <d v="2025-08-04T00:00:00"/>
    <d v="2025-08-09T00:00:00"/>
    <d v="2025-08-06T00:00:00"/>
    <d v="2025-08-05T00:00:00"/>
    <n v="32"/>
    <n v="-1"/>
    <d v="2025-08-05T00:00:00"/>
    <d v="2025-08-07T00:00:00"/>
    <s v="CIP"/>
    <s v="SAO BORJA"/>
    <s v="TALCA VIA LOS ANDES (EL SAUCE)"/>
    <s v="TRANSPORTES DALAROSI LTDA"/>
    <n v="993277"/>
    <s v="LWS-57"/>
    <s v="PORK"/>
    <x v="17"/>
    <n v="3000"/>
    <n v="490"/>
    <s v="SEARA"/>
    <n v="24498.26"/>
    <n v="24498.26"/>
    <n v="1164"/>
    <s v="1276412"/>
    <n v="994782"/>
    <s v="RXM6A71"/>
    <s v="SXB5H07"/>
    <x v="3"/>
    <s v=" "/>
    <s v="30.136 - SEARA"/>
    <s v=" "/>
    <s v=" "/>
    <x v="0"/>
    <s v="PULPA PIERNA"/>
  </r>
  <r>
    <m/>
    <x v="9"/>
    <s v="106713.10"/>
    <d v="2025-07-02T00:00:00"/>
    <s v="7791"/>
    <n v="32"/>
    <d v="2025-08-04T00:00:00"/>
    <d v="2025-08-09T00:00:00"/>
    <d v="2025-08-06T00:00:00"/>
    <d v="2025-08-05T00:00:00"/>
    <n v="32"/>
    <n v="0"/>
    <d v="2025-08-05T00:00:00"/>
    <d v="2025-08-06T00:00:00"/>
    <s v="CIP"/>
    <s v="SAO BORJA"/>
    <s v="TALCA VIA LOS ANDES (EL SAUCE)"/>
    <s v="TRANSPORTES DALAROSI LTDA"/>
    <n v="992601"/>
    <s v="LWS-59"/>
    <s v="PORK"/>
    <x v="16"/>
    <n v="3130"/>
    <n v="490"/>
    <s v="SEARA"/>
    <n v="24415.81"/>
    <n v="24415.81"/>
    <n v="1167"/>
    <s v="1276500"/>
    <n v="994595"/>
    <s v="RXW8B64"/>
    <s v="RAF1I22"/>
    <x v="3"/>
    <s v=" "/>
    <s v="30.136 - SEARA"/>
    <s v=" "/>
    <s v=" "/>
    <x v="0"/>
    <s v="PULPA PIERNA ENFRIADA"/>
  </r>
  <r>
    <m/>
    <x v="9"/>
    <s v="106713.11"/>
    <d v="2025-07-02T00:00:00"/>
    <s v="7791"/>
    <n v="32"/>
    <d v="2025-08-04T00:00:00"/>
    <d v="2025-08-09T00:00:00"/>
    <d v="2025-08-06T00:00:00"/>
    <d v="2025-08-06T00:00:00"/>
    <n v="32"/>
    <n v="0"/>
    <d v="2025-08-06T00:00:00"/>
    <d v="2025-08-11T00:00:00"/>
    <s v="CIP"/>
    <s v="SAO BORJA"/>
    <s v="TALCA VIA LOS ANDES (EL SAUCE)"/>
    <s v="COOPERSEARA"/>
    <n v="992601"/>
    <s v="LWS-59"/>
    <s v="PORK"/>
    <x v="16"/>
    <n v="3130"/>
    <n v="15"/>
    <s v="SEARA"/>
    <n v="24491.74"/>
    <n v="24491.74"/>
    <n v="1206"/>
    <s v="1276732"/>
    <n v="994596"/>
    <s v="RAD4B93"/>
    <s v="QHM4364"/>
    <x v="3"/>
    <s v=" "/>
    <s v="30.475 - SEBERI - AB.SUINOS/IND."/>
    <s v=" "/>
    <s v=" "/>
    <x v="0"/>
    <s v="PULPA PIERNA ENFRIADA"/>
  </r>
  <r>
    <m/>
    <x v="9"/>
    <s v="106713.12"/>
    <d v="2025-07-02T00:00:00"/>
    <s v="7791"/>
    <n v="32"/>
    <d v="2025-08-04T00:00:00"/>
    <d v="2025-08-09T00:00:00"/>
    <d v="2025-08-06T00:00:00"/>
    <d v="2025-08-06T00:00:00"/>
    <n v="32"/>
    <n v="0"/>
    <d v="2025-08-06T00:00:00"/>
    <d v="2025-08-06T00:00:00"/>
    <s v="CIP"/>
    <s v="SAO BORJA"/>
    <s v="TALCA VIA LOS ANDES (EL SAUCE)"/>
    <s v="TRANSPORTES DALAROSI LTDA"/>
    <n v="992601"/>
    <s v="LWS-59"/>
    <s v="PORK"/>
    <x v="16"/>
    <n v="3130"/>
    <n v="876"/>
    <s v="SEARA"/>
    <n v="24466.32"/>
    <n v="24466.32"/>
    <n v="1199"/>
    <s v="1276632"/>
    <n v="994597"/>
    <s v="DAO3A39"/>
    <s v="MKA5G83"/>
    <x v="3"/>
    <s v=" "/>
    <s v="36.827 - ANA RECH - AB.SUINOS/IND."/>
    <s v=" "/>
    <s v=" "/>
    <x v="0"/>
    <s v="PULPA PIERNA ENFRIADA"/>
  </r>
  <r>
    <m/>
    <x v="9"/>
    <s v="106716.2"/>
    <d v="2025-07-02T00:00:00"/>
    <s v="7793"/>
    <n v="33"/>
    <d v="2025-08-05T00:00:00"/>
    <d v="2025-08-17T00:00:00"/>
    <d v="2025-08-06T00:00:00"/>
    <d v="2025-08-06T00:00:00"/>
    <n v="32"/>
    <n v="-1"/>
    <d v="2025-08-06T00:00:00"/>
    <d v="2025-08-11T00:00:00"/>
    <s v="CIP"/>
    <s v="SAO BORJA"/>
    <s v="TALCA VIA LOS ANDES (EL SAUCE)"/>
    <s v="TRANSPORTES MARVEL LTDA"/>
    <n v="994264"/>
    <s v="LWS-08"/>
    <s v="PORK"/>
    <x v="18"/>
    <n v="2800"/>
    <n v="15"/>
    <s v="SEARA"/>
    <n v="24480.2"/>
    <n v="24480.2"/>
    <n v="1113"/>
    <s v="1276831"/>
    <n v="995054"/>
    <s v="RVX3E97"/>
    <s v="RYP3H41"/>
    <x v="3"/>
    <s v=" "/>
    <s v="30.475 - SEBERI - AB.SUINOS/IND."/>
    <s v=" "/>
    <s v=" "/>
    <x v="0"/>
    <s v=" PULPA PIERNA"/>
  </r>
  <r>
    <m/>
    <x v="9"/>
    <s v="106713.13"/>
    <d v="2025-07-02T00:00:00"/>
    <s v="7791"/>
    <n v="32"/>
    <d v="2025-08-04T00:00:00"/>
    <d v="2025-08-09T00:00:00"/>
    <d v="2025-08-07T00:00:00"/>
    <d v="2025-08-06T00:00:00"/>
    <n v="32"/>
    <n v="0"/>
    <d v="2025-08-06T00:00:00"/>
    <d v="2025-08-07T00:00:00"/>
    <s v="CIP"/>
    <s v="SAO BORJA"/>
    <s v="TALCA VIA LOS ANDES (EL SAUCE)"/>
    <s v="TRANSPORTES DALAROSI LTDA"/>
    <n v="992601"/>
    <s v="LWS-59"/>
    <s v="PORK"/>
    <x v="16"/>
    <n v="3130"/>
    <n v="490"/>
    <s v="SEARA"/>
    <n v="24271.17"/>
    <n v="24271.17"/>
    <n v="1148"/>
    <s v="1276733"/>
    <n v="994598"/>
    <s v="RXR1H21"/>
    <s v="MIL1341"/>
    <x v="3"/>
    <s v=" "/>
    <s v="30.136 - SEARA"/>
    <s v=" "/>
    <s v=" "/>
    <x v="0"/>
    <s v="PULPA PIERNA ENFRIADA"/>
  </r>
  <r>
    <m/>
    <x v="9"/>
    <s v="106716.3"/>
    <d v="2025-07-02T00:00:00"/>
    <s v="7793"/>
    <n v="33"/>
    <d v="2025-08-05T00:00:00"/>
    <d v="2025-08-17T00:00:00"/>
    <d v="2025-08-07T00:00:00"/>
    <d v="2025-08-07T00:00:00"/>
    <n v="32"/>
    <n v="-1"/>
    <d v="2025-08-07T00:00:00"/>
    <d v="2025-08-11T00:00:00"/>
    <s v="CIP"/>
    <s v="SAO BORJA"/>
    <s v="TALCA VIA LOS ANDES (EL SAUCE)"/>
    <s v="TRANSPORTES MARVEL LTDA"/>
    <n v="994264"/>
    <s v="LWS-08"/>
    <s v="PORK"/>
    <x v="18"/>
    <n v="2800"/>
    <n v="15"/>
    <s v="SEARA"/>
    <n v="24433.85"/>
    <n v="24433.85"/>
    <n v="1075"/>
    <s v="1276987"/>
    <n v="995055"/>
    <s v="RYR7D26"/>
    <s v="RAA7B37"/>
    <x v="3"/>
    <s v=" "/>
    <s v="30.475 - SEBERI - AB.SUINOS/IND."/>
    <s v=" "/>
    <s v=" "/>
    <x v="0"/>
    <s v=" PULPA PIERNA"/>
  </r>
  <r>
    <m/>
    <x v="9"/>
    <s v="106716.5"/>
    <d v="2025-07-02T00:00:00"/>
    <s v="7793"/>
    <n v="33"/>
    <d v="2025-08-07T00:00:00"/>
    <d v="2025-08-17T00:00:00"/>
    <d v="2025-08-07T00:00:00"/>
    <d v="2025-08-07T00:00:00"/>
    <n v="32"/>
    <n v="-1"/>
    <d v="2025-08-07T00:00:00"/>
    <m/>
    <s v="CIP"/>
    <s v="SAO BORJA"/>
    <s v="TALCA VIA LOS ANDES (EL SAUCE)"/>
    <s v="TRANSPORTES MARVEL LTDA"/>
    <n v="994264"/>
    <s v="LWS-08"/>
    <s v="PORK"/>
    <x v="18"/>
    <n v="2800"/>
    <n v="15"/>
    <s v="SEARA"/>
    <n v="24487.35"/>
    <n v="24487.35"/>
    <n v="1103"/>
    <s v="1277074"/>
    <n v="995057"/>
    <s v="SXB0B42"/>
    <s v="SXW1D18"/>
    <x v="3"/>
    <s v=" "/>
    <s v="30.475 - SEBERI - AB.SUINOS/IND."/>
    <s v=" "/>
    <s v=" "/>
    <x v="0"/>
    <s v=" PULPA PIERNA"/>
  </r>
  <r>
    <m/>
    <x v="9"/>
    <s v="106770.1"/>
    <d v="2025-07-03T00:00:00"/>
    <s v="7789"/>
    <n v="32"/>
    <d v="2025-08-04T00:00:00"/>
    <d v="2025-08-09T00:00:00"/>
    <d v="2025-08-07T00:00:00"/>
    <d v="2025-08-07T00:00:00"/>
    <n v="32"/>
    <n v="0"/>
    <d v="2025-08-07T00:00:00"/>
    <m/>
    <s v="CIP"/>
    <s v="SAO BORJA"/>
    <s v="SANTIAGO VIA LOS ANDES (EL SAUCE)"/>
    <s v="COOPERSEARA"/>
    <n v="586340"/>
    <s v="SPA-28"/>
    <s v="PORK"/>
    <x v="14"/>
    <n v="3450"/>
    <n v="15"/>
    <s v="SEARA"/>
    <n v="24464.89"/>
    <n v="24464.89"/>
    <n v="1331"/>
    <s v="1277170"/>
    <n v="994727"/>
    <s v="RYV3A35"/>
    <s v="SXC1F15"/>
    <x v="3"/>
    <s v=" "/>
    <s v="30.475 - SEBERI - AB.SUINOS/IND."/>
    <s v=" "/>
    <s v=" "/>
    <x v="0"/>
    <s v="COSTILLAR"/>
  </r>
  <r>
    <m/>
    <x v="9"/>
    <s v="106671.2"/>
    <d v="2025-07-01T00:00:00"/>
    <s v="7784"/>
    <n v="33"/>
    <d v="2025-08-08T00:00:00"/>
    <d v="2025-08-17T00:00:00"/>
    <d v="2025-08-08T00:00:00"/>
    <d v="2025-08-11T00:00:00"/>
    <n v="32"/>
    <n v="-1"/>
    <m/>
    <m/>
    <s v="CIP"/>
    <s v="SAO BORJA"/>
    <s v="SANTIAGO VIA LOS ANDES"/>
    <s v="TRANSPORTES MARVEL LTDA"/>
    <n v="70130"/>
    <s v="LBI-30"/>
    <s v="PORK"/>
    <x v="1"/>
    <n v="2370"/>
    <n v="876"/>
    <s v="SEARA"/>
    <n v="12250"/>
    <n v="12250"/>
    <n v="620"/>
    <m/>
    <n v="994824"/>
    <m/>
    <m/>
    <x v="0"/>
    <s v=" "/>
    <s v="36.827 - ANA RECH - AB.SUINOS/IND."/>
    <s v=" "/>
    <s v=" "/>
    <x v="0"/>
    <s v="CHULETA CENTRO"/>
  </r>
  <r>
    <m/>
    <x v="9"/>
    <s v="106671.4"/>
    <d v="2025-07-01T00:00:00"/>
    <s v="7784"/>
    <n v="33"/>
    <d v="2025-08-08T00:00:00"/>
    <d v="2025-08-17T00:00:00"/>
    <d v="2025-08-08T00:00:00"/>
    <d v="2025-08-11T00:00:00"/>
    <n v="32"/>
    <n v="-1"/>
    <m/>
    <m/>
    <s v="CIP"/>
    <s v="SAO BORJA"/>
    <s v="SANTIAGO VIA LOS ANDES"/>
    <s v="TRANSPORTES MARVEL LTDA"/>
    <n v="586307"/>
    <s v="PAL-15"/>
    <s v="PORK"/>
    <x v="0"/>
    <n v="2520"/>
    <n v="876"/>
    <s v="SEARA"/>
    <n v="12250"/>
    <n v="12250"/>
    <n v="612"/>
    <m/>
    <n v="994824"/>
    <m/>
    <m/>
    <x v="0"/>
    <s v=" "/>
    <s v="36.827 - ANA RECH - AB.SUINOS/IND."/>
    <s v=" "/>
    <s v=" "/>
    <x v="0"/>
    <s v="CHULETA VETADA"/>
  </r>
  <r>
    <m/>
    <x v="9"/>
    <s v="106713.14"/>
    <d v="2025-07-02T00:00:00"/>
    <s v="7791"/>
    <n v="32"/>
    <d v="2025-08-04T00:00:00"/>
    <d v="2025-08-09T00:00:00"/>
    <d v="2025-08-08T00:00:00"/>
    <d v="2025-08-07T00:00:00"/>
    <n v="32"/>
    <n v="0"/>
    <d v="2025-08-07T00:00:00"/>
    <d v="2025-08-07T00:00:00"/>
    <s v="CIP"/>
    <s v="SAO BORJA"/>
    <s v="TALCA VIA LOS ANDES (EL SAUCE)"/>
    <s v="TRANSPORTES DALAROSI LTDA"/>
    <n v="992601"/>
    <s v="LWS-59"/>
    <s v="PORK"/>
    <x v="16"/>
    <n v="3130"/>
    <n v="490"/>
    <s v="SEARA"/>
    <n v="24417.32"/>
    <n v="24417.32"/>
    <n v="1149"/>
    <s v="1276891"/>
    <n v="994601"/>
    <s v="QJQ1I95"/>
    <s v="MKW8297"/>
    <x v="3"/>
    <s v=" "/>
    <s v="30.136 - SEARA"/>
    <s v=" "/>
    <s v=" "/>
    <x v="0"/>
    <s v="PULPA PIERNA ENFRIADA"/>
  </r>
  <r>
    <m/>
    <x v="9"/>
    <s v="106715.1"/>
    <d v="2025-07-02T00:00:00"/>
    <s v="7792"/>
    <n v="32"/>
    <d v="2025-08-04T00:00:00"/>
    <d v="2025-08-10T00:00:00"/>
    <d v="2025-08-08T00:00:00"/>
    <d v="2025-08-08T00:00:00"/>
    <n v="32"/>
    <n v="0"/>
    <d v="2025-08-07T00:00:00"/>
    <d v="2025-08-08T00:00:00"/>
    <s v="CIP"/>
    <s v="SAO BORJA"/>
    <s v="TALCA VIA LOS ANDES (EL SAUCE)"/>
    <s v="TRANSPORTES DALAROSI LTDA"/>
    <n v="995716"/>
    <s v="LWR-02"/>
    <s v="PORK"/>
    <x v="19"/>
    <n v="2955"/>
    <n v="490"/>
    <s v="SEARA"/>
    <n v="24498.94"/>
    <n v="24498.94"/>
    <n v="1179"/>
    <s v="1277219"/>
    <n v="994619"/>
    <s v="MKZ7I10"/>
    <s v="MLE8F15"/>
    <x v="3"/>
    <s v="RESFRIADO"/>
    <s v="30.136 - SEARA"/>
    <s v=" "/>
    <s v=" "/>
    <x v="0"/>
    <s v="PULPA PIERNA ENFRIADA"/>
  </r>
  <r>
    <m/>
    <x v="9"/>
    <s v="106715.2"/>
    <d v="2025-07-02T00:00:00"/>
    <s v="7792"/>
    <n v="32"/>
    <d v="2025-08-04T00:00:00"/>
    <d v="2025-08-10T00:00:00"/>
    <d v="2025-08-08T00:00:00"/>
    <d v="2025-08-08T00:00:00"/>
    <n v="32"/>
    <n v="0"/>
    <d v="2025-08-08T00:00:00"/>
    <d v="2025-08-11T00:00:00"/>
    <s v="CIP"/>
    <s v="SAO BORJA"/>
    <s v="TALCA VIA LOS ANDES (EL SAUCE)"/>
    <s v="TRANSPORTES DALAROSI LTDA"/>
    <n v="995716"/>
    <s v="LWR-02"/>
    <s v="PORK"/>
    <x v="19"/>
    <n v="2955"/>
    <n v="490"/>
    <s v="SEARA"/>
    <n v="24491.14"/>
    <n v="24491.14"/>
    <n v="1187"/>
    <s v="1277479"/>
    <n v="994620"/>
    <s v="RXK3D76"/>
    <s v="RXS7A67"/>
    <x v="3"/>
    <s v="RESFRIADO"/>
    <s v="30.136 - SEARA"/>
    <s v=" "/>
    <s v=" "/>
    <x v="0"/>
    <s v="PULPA PIERNA ENFRIADA"/>
  </r>
  <r>
    <m/>
    <x v="9"/>
    <s v="106716.4"/>
    <d v="2025-07-02T00:00:00"/>
    <s v="7793"/>
    <n v="33"/>
    <d v="2025-08-05T00:00:00"/>
    <d v="2025-08-17T00:00:00"/>
    <d v="2025-08-08T00:00:00"/>
    <d v="2025-08-09T00:00:00"/>
    <n v="32"/>
    <n v="-1"/>
    <d v="2025-08-08T00:00:00"/>
    <m/>
    <s v="CIP"/>
    <s v="SAO BORJA"/>
    <s v="TALCA VIA LOS ANDES (EL SAUCE)"/>
    <s v="TRANSPORTES DALAROSI LTDA"/>
    <n v="994264"/>
    <s v="LWS-08"/>
    <s v="PORK"/>
    <x v="18"/>
    <n v="2800"/>
    <n v="876"/>
    <s v="SEARA"/>
    <n v="24494.63"/>
    <n v="24494.63"/>
    <n v="1142"/>
    <s v="1277534"/>
    <n v="995056"/>
    <s v="RDS5G26"/>
    <s v="MMM8H09"/>
    <x v="3"/>
    <s v=" "/>
    <s v="36.827 - ANA RECH - AB.SUINOS/IND."/>
    <s v=" "/>
    <s v=" "/>
    <x v="0"/>
    <s v=" PULPA PIERNA"/>
  </r>
  <r>
    <m/>
    <x v="9"/>
    <s v="106715.3"/>
    <d v="2025-07-02T00:00:00"/>
    <s v="7792"/>
    <n v="32"/>
    <d v="2025-08-04T00:00:00"/>
    <d v="2025-08-10T00:00:00"/>
    <d v="2025-08-09T00:00:00"/>
    <d v="2025-08-09T00:00:00"/>
    <n v="32"/>
    <n v="0"/>
    <d v="2025-08-09T00:00:00"/>
    <d v="2025-08-11T00:00:00"/>
    <s v="CIP"/>
    <s v="SAO BORJA"/>
    <s v="TALCA VIA LOS ANDES (EL SAUCE)"/>
    <s v="TRANSPORTES DALAROSI LTDA"/>
    <n v="995716"/>
    <s v="LWR-02"/>
    <s v="PORK"/>
    <x v="19"/>
    <n v="2955"/>
    <n v="490"/>
    <s v="SEARA"/>
    <n v="23876.73"/>
    <n v="23876.73"/>
    <n v="1136"/>
    <s v="1277626"/>
    <n v="994621"/>
    <s v="RAC1E40"/>
    <s v="QIJ6I47"/>
    <x v="3"/>
    <s v="RESFRIADO"/>
    <s v="30.136 - SEARA"/>
    <s v=" "/>
    <s v=" "/>
    <x v="0"/>
    <s v="PULPA PIERNA ENFRIADA"/>
  </r>
  <r>
    <m/>
    <x v="9"/>
    <s v="106716.11"/>
    <d v="2025-07-02T00:00:00"/>
    <s v="7793"/>
    <n v="35"/>
    <d v="2025-08-11T00:00:00"/>
    <d v="2025-08-31T00:00:00"/>
    <d v="2025-08-11T00:00:00"/>
    <d v="2025-08-11T00:00:00"/>
    <n v="33"/>
    <n v="-2"/>
    <d v="2025-08-11T00:00:00"/>
    <m/>
    <s v="CIP"/>
    <s v="SAO BORJA"/>
    <s v="TALCA VIA LOS ANDES (EL SAUCE)"/>
    <s v="COOPERSEARA"/>
    <n v="994264"/>
    <s v="LWS-08"/>
    <s v="PORK"/>
    <x v="18"/>
    <n v="2800"/>
    <n v="15"/>
    <s v="SEARA"/>
    <n v="24500"/>
    <n v="24491.23"/>
    <n v="1124"/>
    <m/>
    <n v="995064"/>
    <s v="RXV7H47"/>
    <s v="RLI5F61"/>
    <x v="3"/>
    <s v=" "/>
    <s v="30.475 - SEBERI - AB.SUINOS/IND."/>
    <s v=" "/>
    <s v=" "/>
    <x v="0"/>
    <s v=" PULPA PIERNA"/>
  </r>
  <r>
    <m/>
    <x v="9"/>
    <s v="106716.7"/>
    <d v="2025-07-02T00:00:00"/>
    <s v="7793"/>
    <n v="34"/>
    <d v="2025-08-11T00:00:00"/>
    <d v="2025-08-24T00:00:00"/>
    <d v="2025-08-11T00:00:00"/>
    <d v="2025-08-11T00:00:00"/>
    <n v="33"/>
    <n v="-1"/>
    <d v="2025-08-11T00:00:00"/>
    <m/>
    <s v="CIP"/>
    <s v="SAO BORJA"/>
    <s v="TALCA VIA LOS ANDES (EL SAUCE)"/>
    <s v="TRANSPORTES MARVEL LTDA"/>
    <n v="994264"/>
    <s v="LWS-08"/>
    <s v="PORK"/>
    <x v="18"/>
    <n v="2800"/>
    <n v="15"/>
    <s v="SEARA"/>
    <n v="24500"/>
    <n v="24418.97"/>
    <n v="1115"/>
    <m/>
    <n v="995058"/>
    <s v="TDW6J75"/>
    <s v="SXR6C03"/>
    <x v="3"/>
    <s v=" "/>
    <s v="30.475 - SEBERI - AB.SUINOS/IND."/>
    <s v=" "/>
    <s v=" "/>
    <x v="0"/>
    <s v=" PULPA PIERNA"/>
  </r>
  <r>
    <m/>
    <x v="9"/>
    <s v="106716.8"/>
    <d v="2025-07-02T00:00:00"/>
    <s v="7793"/>
    <n v="34"/>
    <d v="2025-08-11T00:00:00"/>
    <d v="2025-08-24T00:00:00"/>
    <d v="2025-08-11T00:00:00"/>
    <d v="2025-08-11T00:00:00"/>
    <n v="33"/>
    <n v="-1"/>
    <d v="2025-08-11T00:00:00"/>
    <m/>
    <s v="CIP"/>
    <s v="SAO BORJA"/>
    <s v="TALCA VIA LOS ANDES (EL SAUCE)"/>
    <s v="COOPERSEARA"/>
    <n v="994264"/>
    <s v="LWS-08"/>
    <s v="PORK"/>
    <x v="18"/>
    <n v="2800"/>
    <n v="15"/>
    <s v="SEARA"/>
    <n v="24500"/>
    <n v="24498.77"/>
    <n v="1138"/>
    <m/>
    <n v="995061"/>
    <s v="MKI6504"/>
    <s v="QHO2061"/>
    <x v="3"/>
    <s v=" "/>
    <s v="30.475 - SEBERI - AB.SUINOS/IND."/>
    <s v=" "/>
    <s v=" "/>
    <x v="0"/>
    <s v=" PULPA PIERNA"/>
  </r>
  <r>
    <m/>
    <x v="9"/>
    <s v="105534.8"/>
    <d v="2025-06-06T00:00:00"/>
    <s v="7751"/>
    <n v="33"/>
    <d v="2025-08-11T00:00:00"/>
    <d v="2025-08-16T00:00:00"/>
    <d v="2025-08-12T00:00:00"/>
    <d v="2025-08-12T00:00:00"/>
    <n v="33"/>
    <n v="0"/>
    <m/>
    <m/>
    <s v="CIP"/>
    <s v="SAO BORJA"/>
    <s v="TALCA VIA LOS ANDES (EL SAUCE)"/>
    <s v="SERGIO NAVA CIA LTDA"/>
    <n v="993277"/>
    <s v="LWS-57"/>
    <s v="PORK"/>
    <x v="17"/>
    <n v="3000"/>
    <n v="490"/>
    <s v="SEARA"/>
    <n v="24500"/>
    <n v="24500"/>
    <n v="1195"/>
    <m/>
    <n v="994787"/>
    <m/>
    <m/>
    <x v="0"/>
    <s v=" "/>
    <s v="30.136 - SEARA"/>
    <s v=" "/>
    <s v=" "/>
    <x v="0"/>
    <s v="PULPA PIERNA"/>
  </r>
  <r>
    <m/>
    <x v="9"/>
    <s v="106713.15"/>
    <d v="2025-07-02T00:00:00"/>
    <s v="7791"/>
    <n v="33"/>
    <d v="2025-08-11T00:00:00"/>
    <d v="2025-08-16T00:00:00"/>
    <d v="2025-08-12T00:00:00"/>
    <d v="2025-08-12T00:00:00"/>
    <n v="33"/>
    <n v="0"/>
    <m/>
    <m/>
    <s v="CIP"/>
    <s v="SAO BORJA"/>
    <s v="TALCA VIA LOS ANDES (EL SAUCE)"/>
    <s v="TRANSPORTES DALAROSI LTDA"/>
    <n v="992601"/>
    <s v="LWS-59"/>
    <s v="PORK"/>
    <x v="16"/>
    <n v="3130"/>
    <n v="490"/>
    <s v="SEARA"/>
    <n v="24500"/>
    <n v="24500"/>
    <n v="1289"/>
    <m/>
    <n v="994603"/>
    <m/>
    <m/>
    <x v="0"/>
    <s v=" "/>
    <s v="30.136 - SEARA"/>
    <s v=" "/>
    <s v=" "/>
    <x v="0"/>
    <s v="PULPA PIERNA ENFRIADA"/>
  </r>
  <r>
    <m/>
    <x v="9"/>
    <s v="106716.10"/>
    <d v="2025-07-02T00:00:00"/>
    <s v="7793"/>
    <n v="34"/>
    <d v="2025-08-11T00:00:00"/>
    <d v="2025-08-24T00:00:00"/>
    <d v="2025-08-12T00:00:00"/>
    <d v="2025-08-12T00:00:00"/>
    <n v="33"/>
    <n v="-1"/>
    <m/>
    <m/>
    <s v="CIP"/>
    <s v="SAO BORJA"/>
    <s v="TALCA VIA LOS ANDES (EL SAUCE)"/>
    <s v="EUROLOG TRANSPORTES LTDA"/>
    <n v="994264"/>
    <s v="LWS-08"/>
    <s v="PORK"/>
    <x v="18"/>
    <n v="2800"/>
    <n v="15"/>
    <s v="SEARA"/>
    <n v="24500"/>
    <n v="24500"/>
    <n v="1139"/>
    <m/>
    <n v="995063"/>
    <m/>
    <m/>
    <x v="0"/>
    <s v=" "/>
    <s v="30.475 - SEBERI - AB.SUINOS/IND."/>
    <s v=" "/>
    <s v=" "/>
    <x v="0"/>
    <s v=" PULPA PIERNA"/>
  </r>
  <r>
    <m/>
    <x v="9"/>
    <s v="106716.6"/>
    <d v="2025-07-02T00:00:00"/>
    <s v="7793"/>
    <n v="34"/>
    <d v="2025-08-11T00:00:00"/>
    <d v="2025-08-24T00:00:00"/>
    <d v="2025-08-12T00:00:00"/>
    <d v="2025-08-12T00:00:00"/>
    <n v="33"/>
    <n v="-1"/>
    <m/>
    <m/>
    <s v="CIP"/>
    <s v="SAO BORJA"/>
    <s v="TALCA VIA LOS ANDES (EL SAUCE)"/>
    <s v="TRANSPORTES MARVEL LTDA"/>
    <n v="994264"/>
    <s v="LWS-08"/>
    <s v="PORK"/>
    <x v="18"/>
    <n v="2800"/>
    <n v="876"/>
    <s v="SEARA"/>
    <n v="24500"/>
    <n v="24500"/>
    <n v="1139"/>
    <m/>
    <n v="995060"/>
    <m/>
    <m/>
    <x v="0"/>
    <s v=" "/>
    <s v="36.827 - ANA RECH - AB.SUINOS/IND."/>
    <s v=" "/>
    <s v=" "/>
    <x v="0"/>
    <s v=" PULPA PIERNA"/>
  </r>
  <r>
    <m/>
    <x v="9"/>
    <s v="106716.9"/>
    <d v="2025-07-02T00:00:00"/>
    <s v="7793"/>
    <n v="34"/>
    <d v="2025-08-11T00:00:00"/>
    <d v="2025-08-24T00:00:00"/>
    <d v="2025-08-12T00:00:00"/>
    <d v="2025-08-12T00:00:00"/>
    <n v="33"/>
    <n v="-1"/>
    <m/>
    <m/>
    <s v="CIP"/>
    <s v="SAO BORJA"/>
    <s v="TALCA VIA LOS ANDES (EL SAUCE)"/>
    <s v="TRANSPORTES MARVEL LTDA"/>
    <n v="994264"/>
    <s v="LWS-08"/>
    <s v="PORK"/>
    <x v="18"/>
    <n v="2800"/>
    <n v="15"/>
    <s v="SEARA"/>
    <n v="24500"/>
    <n v="24500"/>
    <n v="1139"/>
    <m/>
    <n v="995062"/>
    <m/>
    <m/>
    <x v="0"/>
    <s v=" "/>
    <s v="30.475 - SEBERI - AB.SUINOS/IND."/>
    <s v=" "/>
    <s v=" "/>
    <x v="0"/>
    <s v=" PULPA PIERNA"/>
  </r>
  <r>
    <m/>
    <x v="9"/>
    <s v="105534.9"/>
    <d v="2025-06-06T00:00:00"/>
    <s v="7751"/>
    <n v="33"/>
    <d v="2025-08-11T00:00:00"/>
    <d v="2025-08-16T00:00:00"/>
    <d v="2025-08-13T00:00:00"/>
    <d v="2025-08-13T00:00:00"/>
    <n v="33"/>
    <n v="0"/>
    <m/>
    <m/>
    <s v="CIP"/>
    <s v="SAO BORJA"/>
    <s v="TALCA VIA LOS ANDES (EL SAUCE)"/>
    <s v="TRANSPORTES DALAROSI LTDA"/>
    <n v="993277"/>
    <s v="LWS-57"/>
    <s v="PORK"/>
    <x v="17"/>
    <n v="3000"/>
    <n v="490"/>
    <s v="SEARA"/>
    <n v="24500"/>
    <n v="24500"/>
    <n v="1195"/>
    <m/>
    <n v="994788"/>
    <m/>
    <m/>
    <x v="0"/>
    <s v=" "/>
    <s v="30.136 - SEARA"/>
    <s v=" "/>
    <s v=" "/>
    <x v="0"/>
    <s v="PULPA PIERNA"/>
  </r>
  <r>
    <m/>
    <x v="9"/>
    <s v="106713.16"/>
    <d v="2025-07-02T00:00:00"/>
    <s v="7791"/>
    <n v="33"/>
    <d v="2025-08-11T00:00:00"/>
    <d v="2025-08-16T00:00:00"/>
    <d v="2025-08-13T00:00:00"/>
    <d v="2025-08-12T00:00:00"/>
    <n v="33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04"/>
    <m/>
    <m/>
    <x v="0"/>
    <s v=" "/>
    <s v="30.136 - SEARA"/>
    <s v=" "/>
    <s v=" "/>
    <x v="0"/>
    <s v="PULPA PIERNA ENFRIADA"/>
  </r>
  <r>
    <m/>
    <x v="9"/>
    <s v="106713.17"/>
    <d v="2025-07-02T00:00:00"/>
    <s v="7791"/>
    <n v="33"/>
    <d v="2025-08-11T00:00:00"/>
    <d v="2025-08-16T00:00:00"/>
    <d v="2025-08-13T00:00:00"/>
    <d v="2025-08-13T00:00:00"/>
    <n v="33"/>
    <n v="0"/>
    <m/>
    <m/>
    <s v="CIP"/>
    <s v="SAO BORJA"/>
    <s v="TALCA VIA LOS ANDES (EL SAUCE)"/>
    <s v="TRANSPORTES DALAROSI LTDA"/>
    <n v="992601"/>
    <s v="LWS-59"/>
    <s v="PORK"/>
    <x v="16"/>
    <n v="3130"/>
    <n v="490"/>
    <s v="SEARA"/>
    <n v="24500"/>
    <n v="24500"/>
    <n v="1289"/>
    <m/>
    <n v="994605"/>
    <m/>
    <m/>
    <x v="0"/>
    <s v=" "/>
    <s v="30.136 - SEARA"/>
    <s v=" "/>
    <s v=" "/>
    <x v="0"/>
    <s v="PULPA PIERNA ENFRIADA"/>
  </r>
  <r>
    <m/>
    <x v="9"/>
    <s v="106713.18"/>
    <d v="2025-07-02T00:00:00"/>
    <s v="7791"/>
    <n v="33"/>
    <d v="2025-08-11T00:00:00"/>
    <d v="2025-08-16T00:00:00"/>
    <d v="2025-08-13T00:00:00"/>
    <d v="2025-08-13T00:00:00"/>
    <n v="33"/>
    <n v="0"/>
    <m/>
    <m/>
    <s v="CIP"/>
    <s v="SAO BORJA"/>
    <s v="TALCA VIA LOS ANDES (EL SAUCE)"/>
    <s v="COOPERSEARA"/>
    <n v="992601"/>
    <s v="LWS-59"/>
    <s v="PORK"/>
    <x v="16"/>
    <n v="3130"/>
    <n v="15"/>
    <s v="SEARA"/>
    <n v="24500"/>
    <n v="24500"/>
    <n v="1289"/>
    <m/>
    <n v="994606"/>
    <m/>
    <m/>
    <x v="0"/>
    <s v=" "/>
    <s v="30.475 - SEBERI - AB.SUINOS/IND."/>
    <s v=" "/>
    <s v=" "/>
    <x v="0"/>
    <s v="PULPA PIERNA ENFRIADA"/>
  </r>
  <r>
    <m/>
    <x v="9"/>
    <s v="106713.19"/>
    <d v="2025-07-02T00:00:00"/>
    <s v="7791"/>
    <n v="33"/>
    <d v="2025-08-11T00:00:00"/>
    <d v="2025-08-16T00:00:00"/>
    <d v="2025-08-13T00:00:00"/>
    <d v="2025-08-13T00:00:00"/>
    <n v="33"/>
    <n v="0"/>
    <m/>
    <m/>
    <s v="CIP"/>
    <s v="SAO BORJA"/>
    <s v="TALCA VIA LOS ANDES (EL SAUCE)"/>
    <s v="TRANSPORTES DALAROSI LTDA"/>
    <n v="992601"/>
    <s v="LWS-59"/>
    <s v="PORK"/>
    <x v="16"/>
    <n v="3130"/>
    <n v="876"/>
    <s v="SEARA"/>
    <n v="24500"/>
    <n v="24500"/>
    <n v="1289"/>
    <m/>
    <n v="994607"/>
    <m/>
    <m/>
    <x v="0"/>
    <s v=" "/>
    <s v="36.827 - ANA RECH - AB.SUINOS/IND."/>
    <s v=" "/>
    <s v=" "/>
    <x v="0"/>
    <s v="PULPA PIERNA ENFRIADA"/>
  </r>
  <r>
    <m/>
    <x v="9"/>
    <s v="105534.10"/>
    <d v="2025-06-06T00:00:00"/>
    <s v="7751"/>
    <n v="33"/>
    <d v="2025-08-11T00:00:00"/>
    <d v="2025-08-16T00:00:00"/>
    <d v="2025-08-14T00:00:00"/>
    <d v="2025-08-13T00:00:00"/>
    <n v="33"/>
    <n v="0"/>
    <m/>
    <m/>
    <s v="CIP"/>
    <s v="SAO BORJA"/>
    <s v="TALCA VIA LOS ANDES (EL SAUCE)"/>
    <s v="TRANSPORTES DALAROSI LTDA"/>
    <n v="993277"/>
    <s v="LWS-57"/>
    <s v="PORK"/>
    <x v="17"/>
    <n v="3000"/>
    <n v="490"/>
    <s v="SEARA"/>
    <n v="24500"/>
    <n v="24500"/>
    <n v="1195"/>
    <m/>
    <n v="994789"/>
    <m/>
    <m/>
    <x v="0"/>
    <s v=" "/>
    <s v="30.136 - SEARA"/>
    <s v=" "/>
    <s v=" "/>
    <x v="0"/>
    <s v="PULPA PIERNA"/>
  </r>
  <r>
    <m/>
    <x v="9"/>
    <s v="106713.20"/>
    <d v="2025-07-02T00:00:00"/>
    <s v="7791"/>
    <n v="33"/>
    <d v="2025-08-11T00:00:00"/>
    <d v="2025-08-16T00:00:00"/>
    <d v="2025-08-14T00:00:00"/>
    <d v="2025-08-14T00:00:00"/>
    <n v="33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08"/>
    <m/>
    <m/>
    <x v="0"/>
    <s v=" "/>
    <s v="30.136 - SEARA"/>
    <s v=" "/>
    <s v=" "/>
    <x v="0"/>
    <s v="PULPA PIERNA ENFRIADA"/>
  </r>
  <r>
    <m/>
    <x v="9"/>
    <s v="106713.21"/>
    <d v="2025-07-02T00:00:00"/>
    <s v="7791"/>
    <n v="33"/>
    <d v="2025-08-11T00:00:00"/>
    <d v="2025-08-16T00:00:00"/>
    <d v="2025-08-15T00:00:00"/>
    <d v="2025-08-15T00:00:00"/>
    <n v="33"/>
    <n v="0"/>
    <m/>
    <m/>
    <s v="CIP"/>
    <s v="SAO BORJA"/>
    <s v="TALCA VIA LOS ANDES (EL SAUCE)"/>
    <s v="TRANSPORTES DALAROSI LTDA"/>
    <n v="992601"/>
    <s v="LWS-59"/>
    <s v="PORK"/>
    <x v="16"/>
    <n v="3130"/>
    <n v="876"/>
    <s v="SEARA"/>
    <n v="24500"/>
    <n v="24500"/>
    <n v="1289"/>
    <m/>
    <n v="994609"/>
    <m/>
    <m/>
    <x v="0"/>
    <s v=" "/>
    <s v="36.827 - ANA RECH - AB.SUINOS/IND."/>
    <s v=" "/>
    <s v=" "/>
    <x v="0"/>
    <s v="PULPA PIERNA ENFRIADA"/>
  </r>
  <r>
    <m/>
    <x v="9"/>
    <s v="106715.4"/>
    <d v="2025-07-02T00:00:00"/>
    <s v="7792"/>
    <n v="33"/>
    <d v="2025-08-11T00:00:00"/>
    <d v="2025-08-17T00:00:00"/>
    <d v="2025-08-15T00:00:00"/>
    <d v="2025-08-15T00:00:00"/>
    <n v="33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2"/>
    <m/>
    <m/>
    <x v="0"/>
    <s v="RESFRIADO"/>
    <s v="30.136 - SEARA"/>
    <s v=" "/>
    <s v=" "/>
    <x v="0"/>
    <s v="PULPA PIERNA ENFRIADA"/>
  </r>
  <r>
    <m/>
    <x v="9"/>
    <s v="106715.5"/>
    <d v="2025-07-02T00:00:00"/>
    <s v="7792"/>
    <n v="33"/>
    <d v="2025-08-11T00:00:00"/>
    <d v="2025-08-17T00:00:00"/>
    <d v="2025-08-15T00:00:00"/>
    <d v="2025-08-15T00:00:00"/>
    <n v="33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3"/>
    <m/>
    <m/>
    <x v="0"/>
    <s v="RESFRIADO"/>
    <s v="30.136 - SEARA"/>
    <s v=" "/>
    <s v=" "/>
    <x v="0"/>
    <s v="PULPA PIERNA ENFRIADA"/>
  </r>
  <r>
    <m/>
    <x v="9"/>
    <s v="106715.6"/>
    <d v="2025-07-02T00:00:00"/>
    <s v="7792"/>
    <n v="33"/>
    <d v="2025-08-11T00:00:00"/>
    <d v="2025-08-17T00:00:00"/>
    <d v="2025-08-16T00:00:00"/>
    <d v="2025-08-16T00:00:00"/>
    <n v="33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4"/>
    <m/>
    <m/>
    <x v="0"/>
    <s v="RESFRIADO"/>
    <s v="30.136 - SEARA"/>
    <s v=" "/>
    <s v=" "/>
    <x v="0"/>
    <s v="PULPA PIERNA ENFRIADA"/>
  </r>
  <r>
    <m/>
    <x v="9"/>
    <s v="106716.12"/>
    <d v="2025-07-02T00:00:00"/>
    <s v="7793"/>
    <n v="35"/>
    <d v="2025-08-18T00:00:00"/>
    <d v="2025-08-31T00:00:00"/>
    <d v="2025-08-18T00:00:00"/>
    <d v="2025-08-18T00:00:00"/>
    <n v="34"/>
    <n v="-1"/>
    <m/>
    <m/>
    <s v="CIP"/>
    <s v="SAO BORJA"/>
    <s v="TALCA VIA LOS ANDES (EL SAUCE)"/>
    <s v="COOPERSEARA"/>
    <n v="994264"/>
    <s v="LWS-08"/>
    <s v="PORK"/>
    <x v="18"/>
    <n v="2800"/>
    <n v="15"/>
    <s v="SEARA"/>
    <n v="24500"/>
    <n v="24500"/>
    <n v="1139"/>
    <m/>
    <n v="995066"/>
    <m/>
    <m/>
    <x v="0"/>
    <s v=" "/>
    <s v="30.475 - SEBERI - AB.SUINOS/IND."/>
    <s v=" "/>
    <s v=" "/>
    <x v="0"/>
    <s v=" PULPA PIERNA"/>
  </r>
  <r>
    <m/>
    <x v="9"/>
    <s v="106770.2"/>
    <d v="2025-07-03T00:00:00"/>
    <s v="7789"/>
    <n v="34"/>
    <d v="2025-08-18T00:00:00"/>
    <d v="2025-08-23T00:00:00"/>
    <d v="2025-08-18T00:00:00"/>
    <d v="2025-08-18T00:00:00"/>
    <n v="34"/>
    <n v="0"/>
    <m/>
    <m/>
    <s v="CIP"/>
    <s v="SAO BORJA"/>
    <s v="SANTIAGO VIA LOS ANDES (EL SAUCE)"/>
    <s v="COOPERSEARA"/>
    <n v="586340"/>
    <s v="SPA-28"/>
    <s v="PORK"/>
    <x v="14"/>
    <n v="3450"/>
    <n v="15"/>
    <s v="SEARA"/>
    <n v="24500"/>
    <n v="24500"/>
    <n v="1256"/>
    <m/>
    <n v="994733"/>
    <m/>
    <m/>
    <x v="0"/>
    <s v=" "/>
    <s v="30.475 - SEBERI - AB.SUINOS/IND."/>
    <s v=" "/>
    <s v=" "/>
    <x v="0"/>
    <s v="COSTILLAR"/>
  </r>
  <r>
    <m/>
    <x v="9"/>
    <s v="106713.22"/>
    <d v="2025-07-02T00:00:00"/>
    <s v="7791"/>
    <n v="34"/>
    <d v="2025-08-18T00:00:00"/>
    <d v="2025-08-23T00:00:00"/>
    <d v="2025-08-19T00:00:00"/>
    <d v="2025-08-19T00:00:00"/>
    <n v="34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10"/>
    <m/>
    <m/>
    <x v="0"/>
    <s v=" "/>
    <s v="30.136 - SEARA"/>
    <s v=" "/>
    <s v=" "/>
    <x v="0"/>
    <s v="PULPA PIERNA ENFRIADA"/>
  </r>
  <r>
    <m/>
    <x v="9"/>
    <s v="106713.23"/>
    <d v="2025-07-02T00:00:00"/>
    <s v="7791"/>
    <n v="34"/>
    <d v="2025-08-18T00:00:00"/>
    <d v="2025-08-23T00:00:00"/>
    <d v="2025-08-19T00:00:00"/>
    <d v="2025-08-19T00:00:00"/>
    <n v="34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12"/>
    <m/>
    <m/>
    <x v="0"/>
    <s v=" "/>
    <s v="30.136 - SEARA"/>
    <s v=" "/>
    <s v=" "/>
    <x v="0"/>
    <s v="PULPA PIERNA ENFRIADA"/>
  </r>
  <r>
    <m/>
    <x v="9"/>
    <s v="106716.13"/>
    <d v="2025-07-02T00:00:00"/>
    <s v="7793"/>
    <n v="35"/>
    <d v="2025-08-18T00:00:00"/>
    <d v="2025-08-31T00:00:00"/>
    <d v="2025-08-19T00:00:00"/>
    <d v="2025-08-19T00:00:00"/>
    <n v="34"/>
    <n v="-1"/>
    <m/>
    <m/>
    <s v="CIP"/>
    <s v="SAO BORJA"/>
    <s v="TALCA VIA LOS ANDES (EL SAUCE)"/>
    <s v="COOPERSEARA"/>
    <n v="994264"/>
    <s v="LWS-08"/>
    <s v="PORK"/>
    <x v="18"/>
    <n v="2800"/>
    <n v="15"/>
    <s v="SEARA"/>
    <n v="24500"/>
    <n v="24500"/>
    <n v="1139"/>
    <m/>
    <n v="995067"/>
    <m/>
    <m/>
    <x v="0"/>
    <s v=" "/>
    <s v="30.475 - SEBERI - AB.SUINOS/IND."/>
    <s v=" "/>
    <s v=" "/>
    <x v="0"/>
    <s v=" PULPA PIERNA"/>
  </r>
  <r>
    <m/>
    <x v="9"/>
    <s v="106716.14"/>
    <d v="2025-07-02T00:00:00"/>
    <s v="7793"/>
    <n v="35"/>
    <d v="2025-08-18T00:00:00"/>
    <d v="2025-08-31T00:00:00"/>
    <d v="2025-08-19T00:00:00"/>
    <d v="2025-08-19T00:00:00"/>
    <n v="34"/>
    <n v="-1"/>
    <m/>
    <m/>
    <s v="CIP"/>
    <s v="SAO BORJA"/>
    <s v="TALCA VIA LOS ANDES (EL SAUCE)"/>
    <s v="COOPERSEARA"/>
    <n v="994264"/>
    <s v="LWS-08"/>
    <s v="PORK"/>
    <x v="18"/>
    <n v="2800"/>
    <n v="15"/>
    <s v="SEARA"/>
    <n v="24500"/>
    <n v="24500"/>
    <n v="1139"/>
    <m/>
    <n v="995068"/>
    <m/>
    <m/>
    <x v="0"/>
    <s v=" "/>
    <s v="30.475 - SEBERI - AB.SUINOS/IND."/>
    <s v=" "/>
    <s v=" "/>
    <x v="0"/>
    <s v=" PULPA PIERNA"/>
  </r>
  <r>
    <m/>
    <x v="9"/>
    <s v="106716.15"/>
    <d v="2025-07-02T00:00:00"/>
    <s v="7793"/>
    <n v="35"/>
    <d v="2025-08-18T00:00:00"/>
    <d v="2025-08-31T00:00:00"/>
    <d v="2025-08-19T00:00:00"/>
    <d v="2025-08-19T00:00:00"/>
    <n v="34"/>
    <n v="-1"/>
    <m/>
    <m/>
    <s v="CIP"/>
    <s v="SAO BORJA"/>
    <s v="TALCA VIA LOS ANDES (EL SAUCE)"/>
    <s v="COOPERSEARA"/>
    <n v="994264"/>
    <s v="LWS-08"/>
    <s v="PORK"/>
    <x v="18"/>
    <n v="2800"/>
    <n v="15"/>
    <s v="SEARA"/>
    <n v="24500"/>
    <n v="24500"/>
    <n v="1139"/>
    <m/>
    <n v="995069"/>
    <m/>
    <m/>
    <x v="0"/>
    <s v=" "/>
    <s v="30.475 - SEBERI - AB.SUINOS/IND."/>
    <s v=" "/>
    <s v=" "/>
    <x v="0"/>
    <s v=" PULPA PIERNA"/>
  </r>
  <r>
    <m/>
    <x v="9"/>
    <s v="106713.24"/>
    <d v="2025-07-02T00:00:00"/>
    <s v="7791"/>
    <n v="34"/>
    <d v="2025-08-18T00:00:00"/>
    <d v="2025-08-23T00:00:00"/>
    <d v="2025-08-20T00:00:00"/>
    <d v="2025-08-20T00:00:00"/>
    <n v="34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13"/>
    <m/>
    <m/>
    <x v="0"/>
    <s v=" "/>
    <s v="30.136 - SEARA"/>
    <s v=" "/>
    <s v=" "/>
    <x v="0"/>
    <s v="PULPA PIERNA ENFRIADA"/>
  </r>
  <r>
    <m/>
    <x v="9"/>
    <s v="106713.25"/>
    <d v="2025-07-02T00:00:00"/>
    <s v="7791"/>
    <n v="34"/>
    <d v="2025-08-18T00:00:00"/>
    <d v="2025-08-23T00:00:00"/>
    <d v="2025-08-20T00:00:00"/>
    <d v="2025-08-20T00:00:00"/>
    <n v="34"/>
    <n v="0"/>
    <m/>
    <m/>
    <s v="CIP"/>
    <s v="SAO BORJA"/>
    <s v="TALCA VIA LOS ANDES (EL SAUCE)"/>
    <s v="COOPERSEARA"/>
    <n v="992601"/>
    <s v="LWS-59"/>
    <s v="PORK"/>
    <x v="16"/>
    <n v="3130"/>
    <n v="15"/>
    <s v="SEARA"/>
    <n v="24500"/>
    <n v="24500"/>
    <n v="1289"/>
    <m/>
    <n v="994614"/>
    <m/>
    <m/>
    <x v="0"/>
    <s v=" "/>
    <s v="30.475 - SEBERI - AB.SUINOS/IND."/>
    <s v=" "/>
    <s v=" "/>
    <x v="0"/>
    <s v="PULPA PIERNA ENFRIADA"/>
  </r>
  <r>
    <m/>
    <x v="9"/>
    <s v="106713.26"/>
    <d v="2025-07-02T00:00:00"/>
    <s v="7791"/>
    <n v="34"/>
    <d v="2025-08-18T00:00:00"/>
    <d v="2025-08-23T00:00:00"/>
    <d v="2025-08-20T00:00:00"/>
    <d v="2025-08-20T00:00:00"/>
    <n v="34"/>
    <n v="0"/>
    <m/>
    <m/>
    <s v="CIP"/>
    <s v="SAO BORJA"/>
    <s v="TALCA VIA LOS ANDES (EL SAUCE)"/>
    <s v="TRANSPORTES DALAROSI LTDA"/>
    <n v="992601"/>
    <s v="LWS-59"/>
    <s v="PORK"/>
    <x v="16"/>
    <n v="3130"/>
    <n v="876"/>
    <s v="SEARA"/>
    <n v="24500"/>
    <n v="24500"/>
    <n v="1289"/>
    <m/>
    <n v="994651"/>
    <m/>
    <m/>
    <x v="0"/>
    <s v=" "/>
    <s v="36.827 - ANA RECH - AB.SUINOS/IND."/>
    <s v=" "/>
    <s v=" "/>
    <x v="0"/>
    <s v="PULPA PIERNA ENFRIADA"/>
  </r>
  <r>
    <m/>
    <x v="9"/>
    <s v="106713.27"/>
    <d v="2025-07-02T00:00:00"/>
    <s v="7791"/>
    <n v="34"/>
    <d v="2025-08-18T00:00:00"/>
    <d v="2025-08-23T00:00:00"/>
    <d v="2025-08-21T00:00:00"/>
    <d v="2025-08-21T00:00:00"/>
    <n v="34"/>
    <n v="0"/>
    <m/>
    <m/>
    <s v="CIP"/>
    <s v="SAO BORJA"/>
    <s v="TALCA VIA LOS ANDES (EL SAUCE)"/>
    <s v="SERGIO NAVA CIA LTDA"/>
    <n v="992601"/>
    <s v="LWS-59"/>
    <s v="PORK"/>
    <x v="16"/>
    <n v="3130"/>
    <n v="490"/>
    <s v="SEARA"/>
    <n v="24500"/>
    <n v="24500"/>
    <n v="1289"/>
    <m/>
    <n v="994616"/>
    <m/>
    <m/>
    <x v="0"/>
    <s v=" "/>
    <s v="30.136 - SEARA"/>
    <s v=" "/>
    <s v=" "/>
    <x v="0"/>
    <s v="PULPA PIERNA ENFRIADA"/>
  </r>
  <r>
    <m/>
    <x v="9"/>
    <s v="106713.28"/>
    <d v="2025-07-02T00:00:00"/>
    <s v="7791"/>
    <n v="34"/>
    <d v="2025-08-18T00:00:00"/>
    <d v="2025-08-23T00:00:00"/>
    <d v="2025-08-22T00:00:00"/>
    <d v="2025-08-22T00:00:00"/>
    <n v="34"/>
    <n v="0"/>
    <m/>
    <m/>
    <s v="CIP"/>
    <s v="SAO BORJA"/>
    <s v="TALCA VIA LOS ANDES (EL SAUCE)"/>
    <s v="TRANSPORTES DALAROSI LTDA"/>
    <n v="992601"/>
    <s v="LWS-59"/>
    <s v="PORK"/>
    <x v="16"/>
    <n v="3130"/>
    <n v="490"/>
    <s v="SEARA"/>
    <n v="24500"/>
    <n v="24500"/>
    <n v="1289"/>
    <m/>
    <n v="994617"/>
    <m/>
    <m/>
    <x v="0"/>
    <s v=" "/>
    <s v="30.136 - SEARA"/>
    <s v=" "/>
    <s v=" "/>
    <x v="0"/>
    <s v="PULPA PIERNA ENFRIADA"/>
  </r>
  <r>
    <m/>
    <x v="9"/>
    <s v="106715.7"/>
    <d v="2025-07-02T00:00:00"/>
    <s v="7792"/>
    <n v="34"/>
    <d v="2025-08-18T00:00:00"/>
    <d v="2025-08-24T00:00:00"/>
    <d v="2025-08-22T00:00:00"/>
    <d v="2025-08-22T00:00:00"/>
    <n v="34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5"/>
    <m/>
    <m/>
    <x v="0"/>
    <s v="RESFRIADO"/>
    <s v="30.136 - SEARA"/>
    <s v=" "/>
    <s v=" "/>
    <x v="0"/>
    <s v="PULPA PIERNA ENFRIADA"/>
  </r>
  <r>
    <m/>
    <x v="9"/>
    <s v="106715.8"/>
    <d v="2025-07-02T00:00:00"/>
    <s v="7792"/>
    <n v="34"/>
    <d v="2025-08-18T00:00:00"/>
    <d v="2025-08-24T00:00:00"/>
    <d v="2025-08-22T00:00:00"/>
    <d v="2025-08-22T00:00:00"/>
    <n v="34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7"/>
    <m/>
    <m/>
    <x v="0"/>
    <s v="RESFRIADO"/>
    <s v="30.136 - SEARA"/>
    <s v=" "/>
    <s v=" "/>
    <x v="0"/>
    <s v="PULPA PIERNA ENFRIADA"/>
  </r>
  <r>
    <m/>
    <x v="9"/>
    <s v="106715.9"/>
    <d v="2025-07-02T00:00:00"/>
    <s v="7792"/>
    <n v="34"/>
    <d v="2025-08-18T00:00:00"/>
    <d v="2025-08-24T00:00:00"/>
    <d v="2025-08-23T00:00:00"/>
    <d v="2025-08-23T00:00:00"/>
    <n v="34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28"/>
    <m/>
    <m/>
    <x v="0"/>
    <s v="RESFRIADO"/>
    <s v="30.136 - SEARA"/>
    <s v=" "/>
    <s v=" "/>
    <x v="0"/>
    <s v="PULPA PIERNA ENFRIADA"/>
  </r>
  <r>
    <m/>
    <x v="9"/>
    <s v="106716.16"/>
    <d v="2025-07-02T00:00:00"/>
    <s v="7793"/>
    <n v="36"/>
    <d v="2025-08-25T00:00:00"/>
    <d v="2025-09-06T00:00:00"/>
    <d v="2025-08-25T00:00:00"/>
    <d v="2025-08-25T00:00:00"/>
    <n v="35"/>
    <n v="-1"/>
    <m/>
    <m/>
    <s v="CIP"/>
    <s v="SAO BORJA"/>
    <s v="TALCA VIA LOS ANDES (EL SAUCE)"/>
    <m/>
    <n v="994264"/>
    <s v="LWS-08"/>
    <s v="PORK"/>
    <x v="18"/>
    <n v="2800"/>
    <n v="15"/>
    <s v="SEARA"/>
    <n v="24500"/>
    <n v="24500"/>
    <n v="1139"/>
    <m/>
    <n v="1002334"/>
    <m/>
    <m/>
    <x v="0"/>
    <s v=" "/>
    <s v="30.475 - SEBERI - AB.SUINOS/IND."/>
    <s v=" "/>
    <s v=" "/>
    <x v="0"/>
    <s v=" PULPA PIERNA"/>
  </r>
  <r>
    <m/>
    <x v="9"/>
    <s v="106716.17"/>
    <d v="2025-07-02T00:00:00"/>
    <s v="7793"/>
    <n v="36"/>
    <d v="2025-08-25T00:00:00"/>
    <d v="2025-09-06T00:00:00"/>
    <d v="2025-08-25T00:00:00"/>
    <d v="2025-08-25T00:00:00"/>
    <n v="35"/>
    <n v="-1"/>
    <m/>
    <m/>
    <s v="CIP"/>
    <s v="SAO BORJA"/>
    <s v="TALCA VIA LOS ANDES (EL SAUCE)"/>
    <m/>
    <n v="994264"/>
    <s v="LWS-08"/>
    <s v="PORK"/>
    <x v="18"/>
    <n v="2800"/>
    <n v="15"/>
    <s v="SEARA"/>
    <n v="24500"/>
    <n v="24500"/>
    <n v="1139"/>
    <m/>
    <n v="1002335"/>
    <m/>
    <m/>
    <x v="0"/>
    <s v=" "/>
    <s v="30.475 - SEBERI - AB.SUINOS/IND."/>
    <s v=" "/>
    <s v=" "/>
    <x v="0"/>
    <s v=" PULPA PIERNA"/>
  </r>
  <r>
    <m/>
    <x v="9"/>
    <s v="106716.18"/>
    <d v="2025-07-02T00:00:00"/>
    <s v="7793"/>
    <n v="36"/>
    <d v="2025-08-25T00:00:00"/>
    <d v="2025-09-06T00:00:00"/>
    <d v="2025-08-26T00:00:00"/>
    <d v="2025-08-26T00:00:00"/>
    <n v="35"/>
    <n v="-1"/>
    <m/>
    <m/>
    <s v="CIP"/>
    <s v="SAO BORJA"/>
    <s v="TALCA VIA LOS ANDES (EL SAUCE)"/>
    <m/>
    <n v="994264"/>
    <s v="LWS-08"/>
    <s v="PORK"/>
    <x v="18"/>
    <n v="2800"/>
    <n v="15"/>
    <s v="SEARA"/>
    <n v="24500"/>
    <n v="24500"/>
    <n v="1139"/>
    <m/>
    <n v="1002336"/>
    <m/>
    <m/>
    <x v="0"/>
    <s v=" "/>
    <s v="30.475 - SEBERI - AB.SUINOS/IND."/>
    <s v=" "/>
    <s v=" "/>
    <x v="0"/>
    <s v=" PULPA PIERNA"/>
  </r>
  <r>
    <m/>
    <x v="9"/>
    <s v="106716.19"/>
    <d v="2025-07-02T00:00:00"/>
    <s v="7793"/>
    <n v="36"/>
    <d v="2025-08-25T00:00:00"/>
    <d v="2025-09-06T00:00:00"/>
    <d v="2025-08-26T00:00:00"/>
    <d v="2025-08-26T00:00:00"/>
    <n v="35"/>
    <n v="-1"/>
    <m/>
    <m/>
    <s v="CIP"/>
    <s v="SAO BORJA"/>
    <s v="TALCA VIA LOS ANDES (EL SAUCE)"/>
    <m/>
    <n v="994264"/>
    <s v="LWS-08"/>
    <s v="PORK"/>
    <x v="18"/>
    <n v="2800"/>
    <n v="15"/>
    <s v="SEARA"/>
    <n v="24500"/>
    <n v="24500"/>
    <n v="1139"/>
    <m/>
    <n v="1002337"/>
    <m/>
    <m/>
    <x v="0"/>
    <s v=" "/>
    <s v="30.475 - SEBERI - AB.SUINOS/IND."/>
    <s v=" "/>
    <s v=" "/>
    <x v="0"/>
    <s v=" PULPA PIERNA"/>
  </r>
  <r>
    <m/>
    <x v="9"/>
    <s v="106716.20"/>
    <d v="2025-07-02T00:00:00"/>
    <s v="7793"/>
    <n v="36"/>
    <d v="2025-08-25T00:00:00"/>
    <d v="2025-09-06T00:00:00"/>
    <d v="2025-08-26T00:00:00"/>
    <d v="2025-08-26T00:00:00"/>
    <n v="35"/>
    <n v="-1"/>
    <m/>
    <m/>
    <s v="CIP"/>
    <s v="SAO BORJA"/>
    <s v="TALCA VIA LOS ANDES (EL SAUCE)"/>
    <m/>
    <n v="994264"/>
    <s v="LWS-08"/>
    <s v="PORK"/>
    <x v="18"/>
    <n v="2800"/>
    <n v="15"/>
    <s v="SEARA"/>
    <n v="24500"/>
    <n v="24500"/>
    <n v="1139"/>
    <m/>
    <n v="1002338"/>
    <m/>
    <m/>
    <x v="0"/>
    <s v=" "/>
    <s v="30.475 - SEBERI - AB.SUINOS/IND."/>
    <s v=" "/>
    <s v=" "/>
    <x v="0"/>
    <s v=" PULPA PIERNA"/>
  </r>
  <r>
    <m/>
    <x v="9"/>
    <s v="108334.1"/>
    <d v="2025-08-06T00:00:00"/>
    <s v="7856"/>
    <n v="35"/>
    <d v="2025-08-25T00:00:00"/>
    <d v="2025-08-30T00:00:00"/>
    <d v="2025-08-26T00:00:00"/>
    <d v="2025-08-26T00:00:00"/>
    <n v="35"/>
    <n v="0"/>
    <m/>
    <m/>
    <s v="CIP"/>
    <s v="SAO BORJA"/>
    <s v="TALCA VIA LOS ANDES (EL SAUCE)"/>
    <m/>
    <n v="992601"/>
    <s v="LWS-59"/>
    <s v="PORK"/>
    <x v="16"/>
    <n v="2930"/>
    <n v="490"/>
    <s v="SEARA"/>
    <n v="24500"/>
    <n v="24500"/>
    <n v="1289"/>
    <m/>
    <n v="1003257"/>
    <m/>
    <m/>
    <x v="0"/>
    <s v=" "/>
    <s v="30.136 - SEARA"/>
    <s v=" "/>
    <s v=" "/>
    <x v="0"/>
    <s v="PULPA PIERNA ENFRIADA"/>
  </r>
  <r>
    <m/>
    <x v="9"/>
    <s v="108334.2"/>
    <d v="2025-08-06T00:00:00"/>
    <s v="7856"/>
    <n v="35"/>
    <d v="2025-08-25T00:00:00"/>
    <d v="2025-08-30T00:00:00"/>
    <d v="2025-08-27T00:00:00"/>
    <d v="2025-08-27T00:00:00"/>
    <n v="35"/>
    <n v="0"/>
    <m/>
    <m/>
    <s v="CIP"/>
    <s v="SAO BORJA"/>
    <s v="TALCA VIA LOS ANDES (EL SAUCE)"/>
    <m/>
    <n v="992601"/>
    <s v="LWS-59"/>
    <s v="PORK"/>
    <x v="16"/>
    <n v="2930"/>
    <n v="490"/>
    <s v="SEARA"/>
    <n v="24500"/>
    <n v="24500"/>
    <n v="1289"/>
    <m/>
    <n v="1003258"/>
    <m/>
    <m/>
    <x v="0"/>
    <s v=" "/>
    <s v="30.136 - SEARA"/>
    <s v=" "/>
    <s v=" "/>
    <x v="0"/>
    <s v="PULPA PIERNA ENFRIADA"/>
  </r>
  <r>
    <m/>
    <x v="9"/>
    <s v="108334.4"/>
    <d v="2025-08-06T00:00:00"/>
    <s v="7856"/>
    <n v="35"/>
    <d v="2025-08-25T00:00:00"/>
    <d v="2025-08-30T00:00:00"/>
    <d v="2025-08-27T00:00:00"/>
    <d v="2025-08-27T00:00:00"/>
    <n v="35"/>
    <n v="0"/>
    <m/>
    <m/>
    <s v="CIP"/>
    <s v="SAO BORJA"/>
    <s v="TALCA VIA LOS ANDES (EL SAUCE)"/>
    <m/>
    <n v="992601"/>
    <s v="LWS-59"/>
    <s v="PORK"/>
    <x v="16"/>
    <n v="2930"/>
    <n v="876"/>
    <s v="SEARA"/>
    <n v="24500"/>
    <n v="24500"/>
    <n v="1289"/>
    <m/>
    <n v="1003651"/>
    <m/>
    <m/>
    <x v="0"/>
    <s v=" "/>
    <s v="36.827 - ANA RECH - AB.SUINOS/IND."/>
    <s v=" "/>
    <s v=" "/>
    <x v="0"/>
    <s v="PULPA PIERNA ENFRIADA"/>
  </r>
  <r>
    <m/>
    <x v="9"/>
    <s v="106770.3"/>
    <d v="2025-07-03T00:00:00"/>
    <s v="7789"/>
    <n v="35"/>
    <d v="2025-08-25T00:00:00"/>
    <d v="2025-08-30T00:00:00"/>
    <d v="2025-08-28T00:00:00"/>
    <d v="2025-08-28T00:00:00"/>
    <n v="35"/>
    <n v="0"/>
    <m/>
    <m/>
    <s v="CIP"/>
    <s v="SAO BORJA"/>
    <s v="SANTIAGO VIA LOS ANDES (EL SAUCE)"/>
    <s v="COOPERSEARA"/>
    <n v="586340"/>
    <s v="SPA-28"/>
    <s v="PORK"/>
    <x v="14"/>
    <n v="3450"/>
    <n v="15"/>
    <s v="SEARA"/>
    <n v="24500"/>
    <n v="24500"/>
    <n v="1256"/>
    <m/>
    <n v="994735"/>
    <m/>
    <m/>
    <x v="0"/>
    <s v=" "/>
    <s v="30.475 - SEBERI - AB.SUINOS/IND."/>
    <s v=" "/>
    <s v=" "/>
    <x v="0"/>
    <s v="COSTILLAR"/>
  </r>
  <r>
    <m/>
    <x v="9"/>
    <s v="108334.3"/>
    <d v="2025-08-06T00:00:00"/>
    <s v="7856"/>
    <n v="35"/>
    <d v="2025-08-25T00:00:00"/>
    <d v="2025-08-30T00:00:00"/>
    <d v="2025-08-28T00:00:00"/>
    <d v="2025-08-28T00:00:00"/>
    <n v="35"/>
    <n v="0"/>
    <m/>
    <m/>
    <s v="CIP"/>
    <s v="SAO BORJA"/>
    <s v="TALCA VIA LOS ANDES (EL SAUCE)"/>
    <m/>
    <n v="992601"/>
    <s v="LWS-59"/>
    <s v="PORK"/>
    <x v="16"/>
    <n v="2930"/>
    <n v="490"/>
    <s v="SEARA"/>
    <n v="24500"/>
    <n v="24500"/>
    <n v="1289"/>
    <m/>
    <n v="1003259"/>
    <m/>
    <m/>
    <x v="0"/>
    <s v=" "/>
    <s v="30.136 - SEARA"/>
    <s v=" "/>
    <s v=" "/>
    <x v="0"/>
    <s v="PULPA PIERNA ENFRIADA"/>
  </r>
  <r>
    <m/>
    <x v="9"/>
    <s v="106715.10"/>
    <d v="2025-07-02T00:00:00"/>
    <s v="7792"/>
    <n v="35"/>
    <d v="2025-08-25T00:00:00"/>
    <d v="2025-08-31T00:00:00"/>
    <d v="2025-08-29T00:00:00"/>
    <d v="2025-08-29T00:00:00"/>
    <n v="35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32"/>
    <m/>
    <m/>
    <x v="0"/>
    <s v="RESFRIADO"/>
    <s v="30.136 - SEARA"/>
    <s v=" "/>
    <s v=" "/>
    <x v="0"/>
    <s v="PULPA PIERNA ENFRIADA"/>
  </r>
  <r>
    <m/>
    <x v="9"/>
    <s v="106715.11"/>
    <d v="2025-07-02T00:00:00"/>
    <s v="7792"/>
    <n v="35"/>
    <d v="2025-08-25T00:00:00"/>
    <d v="2025-08-31T00:00:00"/>
    <d v="2025-08-29T00:00:00"/>
    <d v="2025-08-29T00:00:00"/>
    <n v="35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33"/>
    <m/>
    <m/>
    <x v="0"/>
    <s v="RESFRIADO"/>
    <s v="30.136 - SEARA"/>
    <s v=" "/>
    <s v=" "/>
    <x v="0"/>
    <s v="PULPA PIERNA ENFRIADA"/>
  </r>
  <r>
    <m/>
    <x v="9"/>
    <s v="106715.12"/>
    <d v="2025-07-02T00:00:00"/>
    <s v="7792"/>
    <n v="35"/>
    <d v="2025-08-25T00:00:00"/>
    <d v="2025-08-31T00:00:00"/>
    <d v="2025-08-30T00:00:00"/>
    <d v="2025-08-30T00:00:00"/>
    <n v="35"/>
    <n v="0"/>
    <m/>
    <m/>
    <s v="CIP"/>
    <s v="SAO BORJA"/>
    <s v="TALCA VIA LOS ANDES (EL SAUCE)"/>
    <s v="TRANSPORTES DALAROSI LTDA"/>
    <n v="995716"/>
    <s v="LWR-02"/>
    <s v="PORK"/>
    <x v="19"/>
    <n v="2955"/>
    <n v="490"/>
    <s v="SEARA"/>
    <n v="24500"/>
    <n v="24500"/>
    <n v="1256"/>
    <m/>
    <n v="994634"/>
    <m/>
    <m/>
    <x v="0"/>
    <s v="RESFRIADO"/>
    <s v="30.136 - SEARA"/>
    <s v=" "/>
    <s v=" "/>
    <x v="0"/>
    <s v="PULPA PIERNA ENFRIADA"/>
  </r>
  <r>
    <s v="24-GOVERNMENT ISSUES"/>
    <x v="9"/>
    <s v="100491.1"/>
    <d v="2025-02-24T00:00:00"/>
    <s v="7270"/>
    <n v="16"/>
    <d v="2025-04-14T00:00:00"/>
    <d v="2025-04-19T00:00:00"/>
    <m/>
    <m/>
    <m/>
    <m/>
    <m/>
    <m/>
    <s v="CIP"/>
    <s v="SAO BORJA"/>
    <s v="SANTIAGO VIA LOS ANDES (EL SAUCE)"/>
    <m/>
    <n v="991195"/>
    <s v="DM-01"/>
    <s v="POULTRY"/>
    <x v="20"/>
    <n v="2000"/>
    <m/>
    <s v="PF"/>
    <n v="24492"/>
    <m/>
    <m/>
    <m/>
    <m/>
    <m/>
    <m/>
    <x v="1"/>
    <s v=" "/>
    <s v=" "/>
    <s v="BLOQUEO IA"/>
    <n v="1"/>
    <x v="1"/>
    <e v="#N/A"/>
  </r>
  <r>
    <s v="24-GOVERNMENT ISSUES"/>
    <x v="9"/>
    <s v="100491.2"/>
    <d v="2025-02-24T00:00:00"/>
    <s v="7270"/>
    <n v="20"/>
    <d v="2025-05-12T00:00:00"/>
    <d v="2025-05-17T00:00:00"/>
    <m/>
    <m/>
    <m/>
    <m/>
    <m/>
    <m/>
    <s v="CIP"/>
    <s v="SAO BORJA"/>
    <s v="SANTIAGO VIA LOS ANDES (EL SAUCE)"/>
    <m/>
    <n v="991195"/>
    <s v="DM-01"/>
    <s v="POULTRY"/>
    <x v="20"/>
    <n v="2000"/>
    <m/>
    <s v="PF"/>
    <n v="24492"/>
    <m/>
    <m/>
    <m/>
    <m/>
    <m/>
    <m/>
    <x v="1"/>
    <s v=" "/>
    <s v=" "/>
    <s v="BLOQUEO IA"/>
    <s v=" "/>
    <x v="0"/>
    <e v="#N/A"/>
  </r>
  <r>
    <s v="24-GOVERNMENT ISSUES"/>
    <x v="9"/>
    <s v="102118.2"/>
    <d v="2025-03-31T00:00:00"/>
    <s v="7527"/>
    <n v="17"/>
    <d v="2025-04-21T00:00:00"/>
    <d v="2025-04-26T00:00:00"/>
    <m/>
    <m/>
    <m/>
    <m/>
    <m/>
    <m/>
    <s v="CIP"/>
    <s v="SAO BORJA"/>
    <s v="SANTIAGO VIA LOS ANDES (EL SAUCE)"/>
    <m/>
    <n v="992589"/>
    <s v="FM-22"/>
    <s v="POULTRY"/>
    <x v="21"/>
    <n v="3150"/>
    <m/>
    <s v="PF"/>
    <n v="24492"/>
    <m/>
    <m/>
    <m/>
    <m/>
    <m/>
    <m/>
    <x v="1"/>
    <s v=" "/>
    <s v=" "/>
    <s v="BLOQUEO IA"/>
    <n v="1"/>
    <x v="1"/>
    <e v="#N/A"/>
  </r>
  <r>
    <s v="24-GOVERNMENT ISSUES"/>
    <x v="9"/>
    <s v="102118.3"/>
    <d v="2025-03-31T00:00:00"/>
    <s v="7527"/>
    <n v="23"/>
    <d v="2025-06-02T00:00:00"/>
    <d v="2025-06-07T00:00:00"/>
    <m/>
    <m/>
    <m/>
    <m/>
    <m/>
    <m/>
    <s v="CIP"/>
    <s v="SAO BORJA"/>
    <s v="SANTIAGO VIA LOS ANDES (EL SAUCE)"/>
    <m/>
    <n v="992589"/>
    <s v="FM-22"/>
    <s v="POULTRY"/>
    <x v="21"/>
    <n v="3150"/>
    <m/>
    <s v="PF"/>
    <n v="24492"/>
    <m/>
    <m/>
    <m/>
    <m/>
    <m/>
    <m/>
    <x v="1"/>
    <s v=" "/>
    <s v=" "/>
    <s v="BLOQUEO IA"/>
    <s v=" "/>
    <x v="0"/>
    <e v="#N/A"/>
  </r>
  <r>
    <s v="24-GOVERNMENT ISSUES"/>
    <x v="9"/>
    <s v="102120.2"/>
    <d v="2025-03-31T00:00:00"/>
    <s v="7528"/>
    <n v="24"/>
    <d v="2025-06-09T00:00:00"/>
    <d v="2025-06-14T00:00:00"/>
    <m/>
    <m/>
    <m/>
    <m/>
    <m/>
    <m/>
    <s v="CIP"/>
    <s v="SAO BORJA"/>
    <s v="SANTIAGO VIA LOS ANDES (EL SAUCE)"/>
    <m/>
    <n v="992587"/>
    <s v="OBM-05"/>
    <s v="POULTRY"/>
    <x v="8"/>
    <n v="3250"/>
    <m/>
    <s v="PF"/>
    <n v="24492"/>
    <m/>
    <m/>
    <m/>
    <m/>
    <m/>
    <m/>
    <x v="1"/>
    <s v=" "/>
    <s v=" "/>
    <s v="BLOQUEO IA"/>
    <s v=" "/>
    <x v="0"/>
    <e v="#N/A"/>
  </r>
  <r>
    <s v="24-GOVERNMENT ISSUES"/>
    <x v="9"/>
    <s v="102190.1"/>
    <d v="2025-04-01T00:00:00"/>
    <s v="7539"/>
    <n v="22"/>
    <d v="2025-05-26T00:00:00"/>
    <d v="2025-06-01T00:00:00"/>
    <m/>
    <m/>
    <m/>
    <m/>
    <m/>
    <m/>
    <s v="CIP"/>
    <s v="SAO BORJA"/>
    <s v="SANTIAGO VIA LOS ANDES (EL SAUCE)"/>
    <m/>
    <n v="994509"/>
    <s v="GR-62"/>
    <s v="POULTRY"/>
    <x v="4"/>
    <n v="2000"/>
    <m/>
    <s v="SEARA"/>
    <n v="12236"/>
    <m/>
    <m/>
    <m/>
    <m/>
    <m/>
    <m/>
    <x v="1"/>
    <s v=" "/>
    <s v=" "/>
    <s v="BLOQUEO IA"/>
    <s v=" "/>
    <x v="0"/>
    <s v="POLLO ENTERO 1.9"/>
  </r>
  <r>
    <s v="24-GOVERNMENT ISSUES"/>
    <x v="9"/>
    <s v="102190.2"/>
    <d v="2025-04-01T00:00:00"/>
    <s v="7539"/>
    <n v="22"/>
    <d v="2025-05-26T00:00:00"/>
    <d v="2025-06-01T00:00:00"/>
    <m/>
    <m/>
    <m/>
    <m/>
    <m/>
    <m/>
    <s v="CIP"/>
    <s v="SAO BORJA"/>
    <s v="SANTIAGO VIA LOS ANDES (EL SAUCE)"/>
    <m/>
    <n v="994511"/>
    <s v="GR-54"/>
    <s v="POULTRY"/>
    <x v="4"/>
    <n v="2000"/>
    <m/>
    <s v="SEARA"/>
    <n v="12240"/>
    <m/>
    <m/>
    <m/>
    <m/>
    <m/>
    <m/>
    <x v="1"/>
    <s v=" "/>
    <s v=" "/>
    <s v="BLOQUEO IA"/>
    <s v=" "/>
    <x v="0"/>
    <s v="POLLO ENTERO 2.0"/>
  </r>
  <r>
    <m/>
    <x v="10"/>
    <s v="106899.1"/>
    <d v="2025-07-07T00:00:00"/>
    <s v="7808"/>
    <n v="32"/>
    <d v="2025-08-04T00:00:00"/>
    <d v="2025-08-10T00:00:00"/>
    <d v="2025-08-06T00:00:00"/>
    <d v="2025-08-04T00:00:00"/>
    <n v="32"/>
    <n v="0"/>
    <d v="2025-08-04T00:00:00"/>
    <d v="2025-08-05T00:00:00"/>
    <s v="CIP"/>
    <s v="SAO BORJA"/>
    <s v="SANTIAGO VIA LOS ANDES"/>
    <s v="SERGIO NAVA CIA LTDA"/>
    <n v="70130"/>
    <s v="LBI-30"/>
    <s v="PORK"/>
    <x v="1"/>
    <n v="2450"/>
    <n v="490"/>
    <s v="SEARA"/>
    <n v="12152.3"/>
    <n v="12152.3"/>
    <n v="622"/>
    <s v="1276095"/>
    <n v="994690"/>
    <s v="QTM6626"/>
    <s v="RLA8I75"/>
    <x v="3"/>
    <s v=" "/>
    <s v="30.136 - SEARA"/>
    <s v=" "/>
    <s v=" "/>
    <x v="0"/>
    <s v="CHULETA CENTRO"/>
  </r>
  <r>
    <m/>
    <x v="10"/>
    <s v="106899.3"/>
    <d v="2025-07-07T00:00:00"/>
    <s v="7808"/>
    <n v="32"/>
    <d v="2025-08-04T00:00:00"/>
    <d v="2025-08-10T00:00:00"/>
    <d v="2025-08-06T00:00:00"/>
    <d v="2025-08-04T00:00:00"/>
    <n v="32"/>
    <n v="0"/>
    <d v="2025-08-04T00:00:00"/>
    <d v="2025-08-05T00:00:00"/>
    <s v="CIP"/>
    <s v="SAO BORJA"/>
    <s v="SANTIAGO VIA LOS ANDES"/>
    <s v="SERGIO NAVA CIA LTDA"/>
    <n v="586307"/>
    <s v="PAL-15"/>
    <s v="PORK"/>
    <x v="0"/>
    <n v="2450"/>
    <n v="490"/>
    <s v="SEARA"/>
    <n v="12184.16"/>
    <n v="12184.16"/>
    <n v="703"/>
    <s v="1276095"/>
    <n v="994690"/>
    <s v="QTM6626"/>
    <s v="RLA8I75"/>
    <x v="3"/>
    <s v=" "/>
    <s v="30.136 - SEARA"/>
    <s v=" "/>
    <s v=" "/>
    <x v="0"/>
    <s v="CHULETA VETADA"/>
  </r>
  <r>
    <m/>
    <x v="10"/>
    <s v="106900.1"/>
    <d v="2025-07-10T00:00:00"/>
    <s v="7809"/>
    <n v="32"/>
    <d v="2025-08-04T00:00:00"/>
    <d v="2025-08-10T00:00:00"/>
    <d v="2025-08-07T00:00:00"/>
    <d v="2025-08-05T00:00:00"/>
    <n v="32"/>
    <n v="0"/>
    <d v="2025-08-06T00:00:00"/>
    <d v="2025-08-07T00:00:00"/>
    <s v="CIP"/>
    <s v="SAO BORJA"/>
    <s v="SANTIAGO VIA LOS ANDES"/>
    <s v="SERGIO NAVA CIA LTDA"/>
    <n v="586307"/>
    <s v="PAL-15"/>
    <s v="PORK"/>
    <x v="0"/>
    <n v="2550"/>
    <n v="490"/>
    <s v="SEARA"/>
    <n v="24484.67"/>
    <n v="24484.67"/>
    <n v="1413"/>
    <s v="1276754"/>
    <n v="998879"/>
    <s v="TPN5I13"/>
    <s v="TPN4H03"/>
    <x v="3"/>
    <s v=" "/>
    <s v="30.136 - SEARA"/>
    <s v=" "/>
    <s v=" "/>
    <x v="0"/>
    <s v="CHULETA VETADA"/>
  </r>
  <r>
    <m/>
    <x v="10"/>
    <s v="106900.4"/>
    <d v="2025-07-10T00:00:00"/>
    <s v="7809"/>
    <n v="32"/>
    <d v="2025-08-04T00:00:00"/>
    <d v="2025-08-10T00:00:00"/>
    <d v="2025-08-07T00:00:00"/>
    <d v="2025-08-08T00:00:00"/>
    <n v="32"/>
    <n v="0"/>
    <d v="2025-08-08T00:00:00"/>
    <d v="2025-08-11T00:00:00"/>
    <s v="CIP"/>
    <s v="SAO BORJA"/>
    <s v="SANTIAGO VIA LOS ANDES"/>
    <s v="TRANSPORTES MARVEL LTDA"/>
    <n v="993277"/>
    <s v="LWS-57"/>
    <s v="PORK"/>
    <x v="17"/>
    <n v="3050"/>
    <n v="876"/>
    <s v="SEARA"/>
    <n v="24314.27"/>
    <n v="24314.27"/>
    <n v="1215"/>
    <s v="1277296"/>
    <n v="1000460"/>
    <s v="RLF4C60"/>
    <s v="RLP2F69"/>
    <x v="3"/>
    <s v=" "/>
    <s v="36.827 - ANA RECH - AB.SUINOS/IND."/>
    <s v=" "/>
    <s v=" "/>
    <x v="0"/>
    <s v="PULPA PIERNA"/>
  </r>
  <r>
    <m/>
    <x v="10"/>
    <s v="106900.3"/>
    <d v="2025-07-10T00:00:00"/>
    <s v="7809"/>
    <n v="32"/>
    <d v="2025-08-04T00:00:00"/>
    <d v="2025-08-10T00:00:00"/>
    <d v="2025-08-09T00:00:00"/>
    <d v="2025-08-09T00:00:00"/>
    <n v="32"/>
    <n v="0"/>
    <d v="2025-08-09T00:00:00"/>
    <m/>
    <s v="CIP"/>
    <s v="SAO BORJA"/>
    <s v="SANTIAGO VIA LOS ANDES"/>
    <s v="BRILHANTE TRANSPORTES NACIONAL"/>
    <n v="70130"/>
    <s v="LBI-30"/>
    <s v="PORK"/>
    <x v="1"/>
    <n v="2350"/>
    <n v="3237"/>
    <s v="SEARA"/>
    <n v="24384.49"/>
    <n v="24384.49"/>
    <n v="1205"/>
    <s v="1277641"/>
    <n v="1001760"/>
    <s v="ACU3I63"/>
    <s v="SXC3J89"/>
    <x v="3"/>
    <s v=" "/>
    <s v="30.581 - S. M. DO OESTE - AB.SUINOS/IND"/>
    <s v=" "/>
    <s v=" "/>
    <x v="0"/>
    <s v="CHULETA CENTRO"/>
  </r>
  <r>
    <m/>
    <x v="10"/>
    <s v="106899.2"/>
    <d v="2025-07-07T00:00:00"/>
    <s v="7808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SERGIO NAVA CIA LTDA"/>
    <n v="70130"/>
    <s v="LBI-30"/>
    <s v="PORK"/>
    <x v="1"/>
    <n v="2450"/>
    <n v="490"/>
    <s v="SEARA"/>
    <n v="12250"/>
    <n v="12250"/>
    <n v="620"/>
    <m/>
    <n v="994691"/>
    <m/>
    <m/>
    <x v="0"/>
    <s v=" "/>
    <s v="30.136 - SEARA"/>
    <s v=" "/>
    <s v=" "/>
    <x v="0"/>
    <s v="CHULETA CENTRO"/>
  </r>
  <r>
    <m/>
    <x v="10"/>
    <s v="106899.4"/>
    <d v="2025-07-07T00:00:00"/>
    <s v="7808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SERGIO NAVA CIA LTDA"/>
    <n v="586307"/>
    <s v="PAL-15"/>
    <s v="PORK"/>
    <x v="0"/>
    <n v="2450"/>
    <n v="490"/>
    <s v="SEARA"/>
    <n v="12250"/>
    <n v="12250"/>
    <n v="612"/>
    <m/>
    <n v="994691"/>
    <m/>
    <m/>
    <x v="0"/>
    <s v=" "/>
    <s v="30.136 - SEARA"/>
    <s v=" "/>
    <s v=" "/>
    <x v="0"/>
    <s v="CHULETA VETADA"/>
  </r>
  <r>
    <m/>
    <x v="10"/>
    <s v="107194.1"/>
    <d v="2025-07-10T00:00:00"/>
    <s v="7829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TRANSPORTES MARVEL LTDA"/>
    <n v="993277"/>
    <s v="LWS-57"/>
    <s v="PORK"/>
    <x v="17"/>
    <n v="3050"/>
    <n v="876"/>
    <s v="SEARA"/>
    <n v="24500"/>
    <n v="24500"/>
    <n v="1195"/>
    <m/>
    <n v="1000351"/>
    <m/>
    <m/>
    <x v="0"/>
    <s v=" "/>
    <s v="36.827 - ANA RECH - AB.SUINOS/IND."/>
    <s v=" "/>
    <s v=" "/>
    <x v="0"/>
    <s v="PULPA PIERNA"/>
  </r>
  <r>
    <m/>
    <x v="10"/>
    <s v="106900.5"/>
    <d v="2025-07-10T00:00:00"/>
    <s v="7809"/>
    <n v="33"/>
    <d v="2025-08-11T00:00:00"/>
    <d v="2025-08-17T00:00:00"/>
    <d v="2025-08-13T00:00:00"/>
    <d v="2025-08-13T00:00:00"/>
    <n v="33"/>
    <n v="0"/>
    <m/>
    <m/>
    <s v="CIP"/>
    <s v="SAO BORJA"/>
    <s v="SANTIAGO VIA LOS ANDES"/>
    <s v="COOPERSEARA"/>
    <n v="993277"/>
    <s v="LWS-57"/>
    <s v="PORK"/>
    <x v="17"/>
    <n v="3050"/>
    <n v="15"/>
    <s v="SEARA"/>
    <n v="24500"/>
    <n v="24500"/>
    <n v="1195"/>
    <m/>
    <n v="998893"/>
    <m/>
    <m/>
    <x v="0"/>
    <s v=" "/>
    <s v="30.475 - SEBERI - AB.SUINOS/IND."/>
    <s v=" "/>
    <s v=" "/>
    <x v="0"/>
    <s v="PULPA PIERNA"/>
  </r>
  <r>
    <m/>
    <x v="10"/>
    <s v="107194.2"/>
    <d v="2025-07-10T00:00:00"/>
    <s v="7829"/>
    <n v="33"/>
    <d v="2025-08-11T00:00:00"/>
    <d v="2025-08-17T00:00:00"/>
    <d v="2025-08-13T00:00:00"/>
    <d v="2025-08-12T00:00:00"/>
    <n v="33"/>
    <n v="0"/>
    <m/>
    <m/>
    <s v="CIP"/>
    <s v="SAO BORJA"/>
    <s v="SANTIAGO VIA LOS ANDES"/>
    <s v="SERGIO NAVA CIA LTDA"/>
    <n v="993277"/>
    <s v="LWS-57"/>
    <s v="PORK"/>
    <x v="17"/>
    <n v="3050"/>
    <n v="490"/>
    <s v="SEARA"/>
    <n v="24500"/>
    <n v="24500"/>
    <n v="1195"/>
    <m/>
    <n v="995042"/>
    <m/>
    <m/>
    <x v="0"/>
    <s v=" "/>
    <s v="30.136 - SEARA"/>
    <s v=" "/>
    <s v=" "/>
    <x v="0"/>
    <s v="PULPA PIERNA"/>
  </r>
  <r>
    <m/>
    <x v="10"/>
    <s v="106900.2"/>
    <d v="2025-07-10T00:00:00"/>
    <s v="7809"/>
    <n v="33"/>
    <d v="2025-08-11T00:00:00"/>
    <d v="2025-08-17T00:00:00"/>
    <d v="2025-08-15T00:00:00"/>
    <d v="2025-08-15T00:00:00"/>
    <n v="33"/>
    <n v="0"/>
    <m/>
    <m/>
    <s v="CIP"/>
    <s v="SAO BORJA"/>
    <s v="SANTIAGO VIA LOS ANDES"/>
    <s v="SERGIO NAVA CIA LTDA"/>
    <n v="586307"/>
    <s v="PAL-15"/>
    <s v="PORK"/>
    <x v="0"/>
    <n v="2550"/>
    <n v="490"/>
    <s v="SEARA"/>
    <n v="24500"/>
    <n v="24500"/>
    <n v="1225"/>
    <m/>
    <n v="998880"/>
    <m/>
    <m/>
    <x v="0"/>
    <s v=" "/>
    <s v="30.136 - SEARA"/>
    <s v=" "/>
    <s v=" "/>
    <x v="0"/>
    <s v="CHULETA VETADA"/>
  </r>
  <r>
    <s v="24-GOVERNMENT ISSUES"/>
    <x v="10"/>
    <s v="103917.1"/>
    <d v="2025-05-07T00:00:00"/>
    <s v="7631"/>
    <n v="21"/>
    <d v="2025-05-14T00:00:00"/>
    <d v="2025-05-24T00:00:00"/>
    <m/>
    <m/>
    <m/>
    <m/>
    <m/>
    <m/>
    <s v="CIP"/>
    <s v="SAO BORJA"/>
    <s v="SANTIAGO VIA LOS ANDES"/>
    <m/>
    <n v="994371"/>
    <s v="DW-37"/>
    <s v="POULTRY"/>
    <x v="5"/>
    <n v="1900"/>
    <m/>
    <s v="SEARA"/>
    <n v="24495"/>
    <m/>
    <m/>
    <m/>
    <m/>
    <m/>
    <m/>
    <x v="1"/>
    <s v=" "/>
    <s v=" "/>
    <s v="BLOQUEO IA"/>
    <n v="1"/>
    <x v="1"/>
    <s v="TRUTRO ALA"/>
  </r>
  <r>
    <s v="24-GOVERNMENT ISSUES"/>
    <x v="10"/>
    <s v="104130.1"/>
    <d v="2025-05-12T00:00:00"/>
    <s v="7676"/>
    <n v="25"/>
    <d v="2025-06-16T00:00:00"/>
    <d v="2025-06-21T00:00:00"/>
    <m/>
    <m/>
    <m/>
    <m/>
    <m/>
    <m/>
    <s v="CIP"/>
    <s v="SAO BORJA"/>
    <s v="SANTIAGO VIA LOS ANDES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s v="24-GOVERNMENT ISSUES"/>
    <x v="10"/>
    <s v="104130.2"/>
    <d v="2025-05-12T00:00:00"/>
    <s v="7676"/>
    <n v="26"/>
    <d v="2025-06-23T00:00:00"/>
    <d v="2025-06-28T00:00:00"/>
    <m/>
    <m/>
    <m/>
    <m/>
    <m/>
    <m/>
    <s v="CIP"/>
    <s v="SAO BORJA"/>
    <s v="SANTIAGO VIA LOS ANDES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s v="24-GOVERNMENT ISSUES"/>
    <x v="11"/>
    <s v="102241.1"/>
    <d v="2025-04-02T00:00:00"/>
    <s v="7516"/>
    <n v="20"/>
    <d v="2025-05-12T00:00:00"/>
    <d v="2025-05-17T00:00:00"/>
    <m/>
    <m/>
    <m/>
    <m/>
    <m/>
    <m/>
    <s v="CIP"/>
    <s v="SAO BORJA"/>
    <s v="COQUIMB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m/>
    <x v="12"/>
    <s v="106688.2"/>
    <d v="2025-07-01T00:00:00"/>
    <s v="7786"/>
    <n v="32"/>
    <d v="2025-08-04T00:00:00"/>
    <d v="2025-08-10T00:00:00"/>
    <d v="2025-08-07T00:00:00"/>
    <d v="2025-08-06T00:00:00"/>
    <n v="32"/>
    <n v="0"/>
    <d v="2025-08-07T00:00:00"/>
    <d v="2025-08-08T00:00:00"/>
    <s v="CIP"/>
    <s v="SAO BORJA"/>
    <s v="SANTIAGO VIA LOS ANDES"/>
    <s v="SERGIO NAVA CIA LTDA"/>
    <n v="586307"/>
    <s v="PAL-15"/>
    <s v="PORK"/>
    <x v="0"/>
    <n v="2520"/>
    <n v="490"/>
    <s v="SEARA"/>
    <n v="12208.99"/>
    <n v="12208.99"/>
    <n v="695"/>
    <s v="1277114"/>
    <n v="994696"/>
    <s v="RXS3J40"/>
    <s v="RXV6G50"/>
    <x v="3"/>
    <s v=" "/>
    <s v="30.136 - SEARA"/>
    <s v=" "/>
    <s v=" "/>
    <x v="0"/>
    <s v="CHULETA VETADA"/>
  </r>
  <r>
    <m/>
    <x v="12"/>
    <s v="106688.4"/>
    <d v="2025-07-01T00:00:00"/>
    <s v="7786"/>
    <n v="32"/>
    <d v="2025-08-04T00:00:00"/>
    <d v="2025-08-10T00:00:00"/>
    <d v="2025-08-07T00:00:00"/>
    <d v="2025-08-06T00:00:00"/>
    <n v="32"/>
    <n v="0"/>
    <d v="2025-08-07T00:00:00"/>
    <d v="2025-08-08T00:00:00"/>
    <s v="CIP"/>
    <s v="SAO BORJA"/>
    <s v="SANTIAGO VIA LOS ANDES"/>
    <s v="SERGIO NAVA CIA LTDA"/>
    <n v="70130"/>
    <s v="LBI-30"/>
    <s v="PORK"/>
    <x v="1"/>
    <n v="2400"/>
    <n v="490"/>
    <s v="SEARA"/>
    <n v="12185.76"/>
    <n v="12185.76"/>
    <n v="588"/>
    <s v="1277114"/>
    <n v="994696"/>
    <s v="RXS3J40"/>
    <s v="RXV6G50"/>
    <x v="3"/>
    <s v=" "/>
    <s v="30.136 - SEARA"/>
    <s v=" "/>
    <s v=" "/>
    <x v="0"/>
    <s v="CHULETA CENTRO"/>
  </r>
  <r>
    <m/>
    <x v="12"/>
    <s v="106689.2"/>
    <d v="2025-07-01T00:00:00"/>
    <s v="7787"/>
    <n v="32"/>
    <d v="2025-08-04T00:00:00"/>
    <d v="2025-08-10T00:00:00"/>
    <d v="2025-08-07T00:00:00"/>
    <d v="2025-08-07T00:00:00"/>
    <n v="32"/>
    <n v="0"/>
    <d v="2025-08-06T00:00:00"/>
    <d v="2025-08-08T00:00:00"/>
    <s v="CIP"/>
    <s v="SAO BORJA"/>
    <s v="SANTIAGO VIA LOS ANDES"/>
    <s v="SERGIO NAVA CIA LTDA"/>
    <n v="993277"/>
    <s v="LWS-57"/>
    <s v="PORK"/>
    <x v="17"/>
    <n v="3000"/>
    <n v="876"/>
    <s v="SEARA"/>
    <n v="24278.1"/>
    <n v="24278.1"/>
    <n v="1200"/>
    <s v="1276809"/>
    <n v="994784"/>
    <s v="RYE4H57"/>
    <s v="RYE0H57"/>
    <x v="3"/>
    <s v=" "/>
    <s v="36.827 - ANA RECH - AB.SUINOS/IND."/>
    <s v=" "/>
    <s v=" "/>
    <x v="0"/>
    <s v="PULPA PIERNA"/>
  </r>
  <r>
    <m/>
    <x v="12"/>
    <s v="106689.3"/>
    <d v="2025-07-01T00:00:00"/>
    <s v="7787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BRILHANTE TRANSPORTES NACIONAL"/>
    <n v="215959"/>
    <s v="SBI-02"/>
    <s v="PORK"/>
    <x v="22"/>
    <n v="2680"/>
    <n v="490"/>
    <s v="SEARA"/>
    <n v="24500"/>
    <n v="24189.43"/>
    <n v="1362"/>
    <m/>
    <n v="1000368"/>
    <m/>
    <m/>
    <x v="0"/>
    <s v=" "/>
    <s v="30.136 - SEARA"/>
    <s v=" "/>
    <s v=" "/>
    <x v="0"/>
    <s v="PALETA"/>
  </r>
  <r>
    <s v="14-MISSING INSTRUCTIONS"/>
    <x v="12"/>
    <s v="108555.1"/>
    <d v="2025-08-11T00:00:00"/>
    <s v="7865"/>
    <n v="34"/>
    <d v="2025-08-18T00:00:00"/>
    <d v="2025-08-24T00:00:00"/>
    <m/>
    <m/>
    <m/>
    <m/>
    <m/>
    <m/>
    <s v="CIP"/>
    <s v="SAO BORJA"/>
    <s v="SANTIAGO VIA LOS ANDES"/>
    <m/>
    <n v="70130"/>
    <s v="LBI-30"/>
    <s v="PORK"/>
    <x v="1"/>
    <n v="2300"/>
    <m/>
    <s v="SEARA"/>
    <n v="24500"/>
    <m/>
    <m/>
    <m/>
    <m/>
    <m/>
    <m/>
    <x v="1"/>
    <s v=" "/>
    <s v=" "/>
    <s v="CLIENTE BLOQUEADO POR EL FINANCIERO"/>
    <s v=" "/>
    <x v="0"/>
    <s v="CHULETA CENTRO"/>
  </r>
  <r>
    <s v="14-MISSING INSTRUCTIONS"/>
    <x v="12"/>
    <s v="108555.3"/>
    <d v="2025-08-11T00:00:00"/>
    <s v="7865"/>
    <n v="34"/>
    <d v="2025-08-18T00:00:00"/>
    <d v="2025-08-24T00:00:00"/>
    <m/>
    <m/>
    <m/>
    <m/>
    <m/>
    <m/>
    <s v="CIP"/>
    <s v="SAO BORJA"/>
    <s v="SANTIAGO VIA LOS ANDES"/>
    <m/>
    <n v="586307"/>
    <s v="PAL-15"/>
    <s v="PORK"/>
    <x v="0"/>
    <n v="2480"/>
    <m/>
    <s v="SEARA"/>
    <n v="24500"/>
    <m/>
    <m/>
    <m/>
    <m/>
    <m/>
    <m/>
    <x v="1"/>
    <s v=" "/>
    <s v=" "/>
    <s v="CLIENTE BLOQUEADO POR EL FINANCIERO"/>
    <s v=" "/>
    <x v="0"/>
    <s v="CHULETA VETADA"/>
  </r>
  <r>
    <s v="14-MISSING INSTRUCTIONS"/>
    <x v="12"/>
    <s v="108555.6"/>
    <d v="2025-08-11T00:00:00"/>
    <s v="7865"/>
    <n v="34"/>
    <d v="2025-08-18T00:00:00"/>
    <d v="2025-08-24T00:00:00"/>
    <m/>
    <m/>
    <m/>
    <m/>
    <m/>
    <m/>
    <s v="CIP"/>
    <s v="SAO BORJA"/>
    <s v="SANTIAGO VIA LOS ANDES"/>
    <m/>
    <n v="993277"/>
    <s v="LWS-57"/>
    <s v="PORK"/>
    <x v="17"/>
    <n v="2950"/>
    <m/>
    <s v="SEARA"/>
    <n v="24500"/>
    <m/>
    <m/>
    <m/>
    <m/>
    <m/>
    <m/>
    <x v="1"/>
    <s v=" "/>
    <s v=" "/>
    <s v="CLIENTE BLOQUEADO POR EL FINANCIERO"/>
    <s v=" "/>
    <x v="0"/>
    <s v="PULPA PIERNA"/>
  </r>
  <r>
    <s v="14-MISSING INSTRUCTIONS"/>
    <x v="12"/>
    <s v="108555.7"/>
    <d v="2025-08-11T00:00:00"/>
    <s v="7865"/>
    <n v="34"/>
    <d v="2025-08-18T00:00:00"/>
    <d v="2025-08-24T00:00:00"/>
    <m/>
    <m/>
    <m/>
    <m/>
    <m/>
    <m/>
    <s v="CIP"/>
    <s v="SAO BORJA"/>
    <s v="SANTIAGO VIA LOS ANDES"/>
    <m/>
    <n v="993277"/>
    <s v="LWS-57"/>
    <s v="PORK"/>
    <x v="17"/>
    <n v="2950"/>
    <m/>
    <s v="SEARA"/>
    <n v="24500"/>
    <m/>
    <m/>
    <m/>
    <m/>
    <m/>
    <m/>
    <x v="1"/>
    <s v=" "/>
    <s v=" "/>
    <s v="CLIENTE BLOQUEADO POR EL FINANCIERO"/>
    <s v=" "/>
    <x v="0"/>
    <s v="PULPA PIERNA"/>
  </r>
  <r>
    <s v="14-MISSING INSTRUCTIONS"/>
    <x v="12"/>
    <s v="108555.8"/>
    <d v="2025-08-11T00:00:00"/>
    <s v="7865"/>
    <n v="35"/>
    <d v="2025-08-25T00:00:00"/>
    <d v="2025-08-31T00:00:00"/>
    <m/>
    <m/>
    <m/>
    <m/>
    <m/>
    <m/>
    <s v="CIP"/>
    <s v="SAO BORJA"/>
    <s v="SANTIAGO VIA LOS ANDES"/>
    <m/>
    <n v="993277"/>
    <s v="LWS-57"/>
    <s v="PORK"/>
    <x v="17"/>
    <n v="2950"/>
    <m/>
    <s v="SEARA"/>
    <n v="24500"/>
    <m/>
    <m/>
    <m/>
    <m/>
    <m/>
    <m/>
    <x v="1"/>
    <s v=" "/>
    <s v=" "/>
    <s v="CLIENTE BLOQUEADO POR EL FINANCIERO"/>
    <s v=" "/>
    <x v="0"/>
    <s v="PULPA PIERNA"/>
  </r>
  <r>
    <s v="24-GOVERNMENT ISSUES"/>
    <x v="12"/>
    <s v="103187.3"/>
    <d v="2025-04-17T00:00:00"/>
    <s v="7595"/>
    <n v="23"/>
    <d v="2025-06-02T00:00:00"/>
    <d v="2025-06-07T00:00:00"/>
    <m/>
    <m/>
    <m/>
    <m/>
    <m/>
    <m/>
    <s v="CIP"/>
    <s v="SAO BORJA"/>
    <s v="SANTIAGO VIA LOS ANDES (EL SAUCE)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s v="24-GOVERNMENT ISSUES"/>
    <x v="12"/>
    <s v="103187.4"/>
    <d v="2025-04-17T00:00:00"/>
    <s v="7595"/>
    <n v="21"/>
    <d v="2025-05-16T00:00:00"/>
    <d v="2025-05-24T00:00:00"/>
    <m/>
    <m/>
    <m/>
    <m/>
    <m/>
    <m/>
    <s v="CIP"/>
    <s v="SAO BORJA"/>
    <s v="SANTIAGO VIA LOS ANDES (EL SAUCE)"/>
    <m/>
    <n v="994516"/>
    <s v="WL-53"/>
    <s v="POULTRY"/>
    <x v="3"/>
    <n v="152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12"/>
    <s v="103187.5"/>
    <d v="2025-04-17T00:00:00"/>
    <s v="7595"/>
    <n v="19"/>
    <d v="2025-05-05T00:00:00"/>
    <d v="2025-05-10T00:00:00"/>
    <m/>
    <m/>
    <m/>
    <m/>
    <m/>
    <m/>
    <s v="CIP"/>
    <s v="SAO BORJA"/>
    <s v="SANTIAGO VIA LOS ANDES"/>
    <m/>
    <n v="994371"/>
    <s v="DW-37"/>
    <s v="POULTRY"/>
    <x v="5"/>
    <n v="1900"/>
    <m/>
    <s v="SEARA"/>
    <n v="24495"/>
    <m/>
    <m/>
    <m/>
    <m/>
    <m/>
    <m/>
    <x v="1"/>
    <s v=" "/>
    <s v=" "/>
    <s v="BLOQUEO IA"/>
    <n v="1"/>
    <x v="1"/>
    <s v="TRUTRO ALA"/>
  </r>
  <r>
    <s v="24-GOVERNMENT ISSUES"/>
    <x v="12"/>
    <s v="103187.6"/>
    <d v="2025-04-17T00:00:00"/>
    <s v="7595"/>
    <n v="22"/>
    <d v="2025-05-20T00:00:00"/>
    <d v="2025-06-01T00:00:00"/>
    <m/>
    <m/>
    <m/>
    <m/>
    <m/>
    <m/>
    <s v="CIP"/>
    <s v="SAO BORJA"/>
    <s v="SANTIAGO VIA LOS ANDES (EL SAUCE)"/>
    <m/>
    <n v="994371"/>
    <s v="DW-37"/>
    <s v="POULTRY"/>
    <x v="5"/>
    <n v="1900"/>
    <m/>
    <s v="SEARA"/>
    <n v="24495"/>
    <m/>
    <m/>
    <m/>
    <m/>
    <m/>
    <m/>
    <x v="1"/>
    <s v=" "/>
    <s v=" "/>
    <s v="BLOQUEO IA"/>
    <s v=" "/>
    <x v="0"/>
    <s v="TRUTRO ALA"/>
  </r>
  <r>
    <s v="24-GOVERNMENT ISSUES"/>
    <x v="12"/>
    <s v="103519.2"/>
    <d v="2025-04-25T00:00:00"/>
    <s v="7605"/>
    <n v="21"/>
    <d v="2025-05-19T00:00:00"/>
    <d v="2025-05-24T00:00:00"/>
    <m/>
    <m/>
    <m/>
    <m/>
    <m/>
    <m/>
    <s v="CIP"/>
    <s v="SAO BORJA"/>
    <s v="SANTIAGO VIA LOS ANDES (EL SAUCE)"/>
    <m/>
    <n v="994379"/>
    <s v="LQ-37"/>
    <s v="POULTRY"/>
    <x v="7"/>
    <n v="1400"/>
    <m/>
    <s v="SEARA"/>
    <n v="24500"/>
    <m/>
    <m/>
    <m/>
    <m/>
    <m/>
    <m/>
    <x v="1"/>
    <s v=" "/>
    <s v=" "/>
    <s v="BLOQUEO IA"/>
    <s v=" "/>
    <x v="0"/>
    <e v="#N/A"/>
  </r>
  <r>
    <s v="24-GOVERNMENT ISSUES"/>
    <x v="12"/>
    <s v="103519.3"/>
    <d v="2025-04-25T00:00:00"/>
    <s v="7605"/>
    <n v="22"/>
    <d v="2025-05-26T00:00:00"/>
    <d v="2025-05-31T00:00:00"/>
    <m/>
    <m/>
    <m/>
    <m/>
    <m/>
    <m/>
    <s v="CIP"/>
    <s v="SAO BORJA"/>
    <s v="SANTIAGO VIA LOS ANDES (EL SAUCE)"/>
    <m/>
    <n v="994379"/>
    <s v="LQ-37"/>
    <s v="POULTRY"/>
    <x v="7"/>
    <n v="1400"/>
    <m/>
    <s v="SEARA"/>
    <n v="24500"/>
    <m/>
    <m/>
    <m/>
    <m/>
    <m/>
    <m/>
    <x v="1"/>
    <s v=" "/>
    <s v=" "/>
    <s v="BLOQUEO IA"/>
    <s v=" "/>
    <x v="0"/>
    <e v="#N/A"/>
  </r>
  <r>
    <s v="24-GOVERNMENT ISSUES"/>
    <x v="12"/>
    <s v="103527.1"/>
    <d v="2025-04-25T00:00:00"/>
    <s v="7606"/>
    <n v="18"/>
    <d v="2025-04-28T00:00:00"/>
    <d v="2025-05-03T00:00:00"/>
    <m/>
    <m/>
    <m/>
    <m/>
    <m/>
    <m/>
    <s v="CIP"/>
    <s v="SAO BORJA"/>
    <s v="SANTIAGO VIA LOS ANDES"/>
    <m/>
    <n v="60293"/>
    <s v="OB-471"/>
    <s v="POULTRY"/>
    <x v="2"/>
    <n v="3100"/>
    <m/>
    <s v="SEARA"/>
    <n v="1620"/>
    <m/>
    <m/>
    <m/>
    <m/>
    <m/>
    <m/>
    <x v="1"/>
    <s v=" "/>
    <s v=" "/>
    <s v="BLOQUEO IA"/>
    <s v=" "/>
    <x v="0"/>
    <s v="PECHUGA INTERFOLIADA"/>
  </r>
  <r>
    <s v="24-GOVERNMENT ISSUES"/>
    <x v="12"/>
    <s v="103527.2"/>
    <d v="2025-04-25T00:00:00"/>
    <s v="7606"/>
    <n v="18"/>
    <d v="2025-04-28T00:00:00"/>
    <d v="2025-05-03T00:00:00"/>
    <m/>
    <m/>
    <m/>
    <m/>
    <m/>
    <m/>
    <s v="CIP"/>
    <s v="SAO BORJA"/>
    <s v="SANTIAGO VIA LOS ANDES"/>
    <m/>
    <n v="993495"/>
    <s v="F-37"/>
    <s v="POULTRY"/>
    <x v="23"/>
    <n v="3050"/>
    <m/>
    <s v="SEARA"/>
    <n v="17664"/>
    <m/>
    <m/>
    <m/>
    <m/>
    <m/>
    <m/>
    <x v="1"/>
    <s v=" "/>
    <s v=" "/>
    <s v="BLOQUEO IA"/>
    <s v=" "/>
    <x v="0"/>
    <s v="FILETITOS DE PECHUGA"/>
  </r>
  <r>
    <s v="24-GOVERNMENT ISSUES"/>
    <x v="12"/>
    <s v="103527.3"/>
    <d v="2025-04-25T00:00:00"/>
    <s v="7606"/>
    <n v="18"/>
    <d v="2025-04-28T00:00:00"/>
    <d v="2025-05-03T00:00:00"/>
    <m/>
    <m/>
    <m/>
    <m/>
    <m/>
    <m/>
    <s v="CIP"/>
    <s v="SAO BORJA"/>
    <s v="SANTIAGO VIA LOS ANDES"/>
    <m/>
    <n v="994366"/>
    <s v="T-39"/>
    <s v="POULTRY"/>
    <x v="24"/>
    <n v="2200"/>
    <m/>
    <s v="SEARA"/>
    <n v="5208"/>
    <m/>
    <m/>
    <m/>
    <m/>
    <m/>
    <m/>
    <x v="1"/>
    <s v=" "/>
    <s v=" "/>
    <s v="BLOQUEO IA"/>
    <s v=" "/>
    <x v="0"/>
    <s v="TRUTRO CORTO"/>
  </r>
  <r>
    <s v="24-GOVERNMENT ISSUES"/>
    <x v="12"/>
    <s v="104050.1"/>
    <d v="2025-05-09T00:00:00"/>
    <s v="7659"/>
    <n v="21"/>
    <d v="2025-05-19T00:00:00"/>
    <d v="2025-05-24T00:00:00"/>
    <m/>
    <m/>
    <m/>
    <m/>
    <m/>
    <m/>
    <s v="CIP"/>
    <s v="SAO BORJA"/>
    <s v="SANTIAGO VIA LOS ANDES"/>
    <m/>
    <n v="994512"/>
    <s v="GR-47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12"/>
    <s v="104050.2"/>
    <d v="2025-05-09T00:00:00"/>
    <s v="7659"/>
    <n v="21"/>
    <d v="2025-05-19T00:00:00"/>
    <d v="2025-05-24T00:00:00"/>
    <m/>
    <m/>
    <m/>
    <m/>
    <m/>
    <m/>
    <s v="CIP"/>
    <s v="SAO BORJA"/>
    <s v="SANTIAGO VIA LOS ANDES"/>
    <m/>
    <n v="994514"/>
    <s v="GR-39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s v="24-GOVERNMENT ISSUES"/>
    <x v="12"/>
    <s v="104431.6"/>
    <d v="2025-05-16T00:00:00"/>
    <s v="7698"/>
    <n v="24"/>
    <d v="2025-06-09T00:00:00"/>
    <d v="2025-06-14T00:00:00"/>
    <m/>
    <m/>
    <m/>
    <m/>
    <m/>
    <m/>
    <s v="CIP"/>
    <s v="SAO BORJA"/>
    <s v="SANTIAGO VIA LOS ANDES (EL SAUCE)"/>
    <m/>
    <n v="994371"/>
    <s v="DW-37"/>
    <s v="POULTRY"/>
    <x v="5"/>
    <n v="1950"/>
    <m/>
    <s v="SEARA"/>
    <n v="24495"/>
    <m/>
    <m/>
    <m/>
    <m/>
    <m/>
    <m/>
    <x v="1"/>
    <s v=" "/>
    <s v=" "/>
    <s v="BLOQUEO IA"/>
    <s v=" "/>
    <x v="0"/>
    <s v="TRUTRO ALA"/>
  </r>
  <r>
    <s v="24-GOVERNMENT ISSUES"/>
    <x v="13"/>
    <s v="102548.1"/>
    <d v="2025-04-07T00:00:00"/>
    <s v="7524"/>
    <n v="20"/>
    <d v="2025-05-08T00:00:00"/>
    <d v="2025-05-17T00:00:00"/>
    <m/>
    <m/>
    <m/>
    <m/>
    <m/>
    <m/>
    <s v="CIP"/>
    <s v="SAO BORJA"/>
    <s v="SANTIAGO VIA LOS ANDES"/>
    <m/>
    <n v="32219"/>
    <s v="MB-34"/>
    <s v="POULTRY"/>
    <x v="25"/>
    <n v="630"/>
    <m/>
    <s v="SEARA"/>
    <n v="24500"/>
    <m/>
    <m/>
    <m/>
    <m/>
    <m/>
    <m/>
    <x v="1"/>
    <s v=" "/>
    <s v=" "/>
    <s v="BLOQUEO IA"/>
    <n v="1"/>
    <x v="1"/>
    <s v="MDM"/>
  </r>
  <r>
    <s v="24-GOVERNMENT ISSUES"/>
    <x v="13"/>
    <s v="102548.2"/>
    <d v="2025-04-07T00:00:00"/>
    <s v="7524"/>
    <n v="21"/>
    <d v="2025-05-15T00:00:00"/>
    <d v="2025-05-24T00:00:00"/>
    <m/>
    <m/>
    <m/>
    <m/>
    <m/>
    <m/>
    <s v="CIP"/>
    <s v="SAO BORJA"/>
    <s v="SANTIAGO VIA LOS ANDES"/>
    <m/>
    <n v="32219"/>
    <s v="MB-34"/>
    <s v="POULTRY"/>
    <x v="25"/>
    <n v="630"/>
    <m/>
    <s v="SEARA"/>
    <n v="24500"/>
    <m/>
    <m/>
    <m/>
    <m/>
    <m/>
    <m/>
    <x v="1"/>
    <s v=" "/>
    <s v=" "/>
    <s v="BLOQUEO IA"/>
    <n v="1"/>
    <x v="1"/>
    <s v="MDM"/>
  </r>
  <r>
    <s v="24-GOVERNMENT ISSUES"/>
    <x v="14"/>
    <s v="102586.1"/>
    <d v="2025-04-08T00:00:00"/>
    <s v="7557"/>
    <n v="21"/>
    <d v="2025-05-19T00:00:00"/>
    <d v="2025-05-24T00:00:00"/>
    <m/>
    <m/>
    <m/>
    <m/>
    <m/>
    <m/>
    <s v="CIP"/>
    <s v="SAO BORJA"/>
    <s v="SANTIAGO VIA LOS ANDES"/>
    <m/>
    <n v="996611"/>
    <s v="OBM001"/>
    <s v="POULTRY"/>
    <x v="8"/>
    <n v="3000"/>
    <m/>
    <s v="SEARA"/>
    <n v="24492"/>
    <m/>
    <m/>
    <m/>
    <m/>
    <m/>
    <m/>
    <x v="1"/>
    <s v="MARINADOS"/>
    <s v=" "/>
    <s v="BLOQUEO IA"/>
    <s v=" "/>
    <x v="0"/>
    <s v="PECHUGA MARINADA"/>
  </r>
  <r>
    <m/>
    <x v="15"/>
    <s v="106797.8"/>
    <d v="2025-07-03T00:00:00"/>
    <s v="7802"/>
    <n v="32"/>
    <d v="2025-08-04T00:00:00"/>
    <d v="2025-08-10T00:00:00"/>
    <d v="2025-08-06T00:00:00"/>
    <d v="2025-08-04T00:00:00"/>
    <n v="32"/>
    <n v="0"/>
    <d v="2025-08-05T00:00:00"/>
    <d v="2025-08-07T00:00:00"/>
    <s v="CIP"/>
    <s v="SAO BORJA"/>
    <s v="SANTIAGO VIA LOS ANDES"/>
    <s v="BRILHANTE TRANSPORTES NACIONAL"/>
    <n v="586307"/>
    <s v="PAL-15"/>
    <s v="PORK"/>
    <x v="0"/>
    <n v="2500"/>
    <n v="15"/>
    <s v="SEARA"/>
    <n v="24495.66"/>
    <n v="24495.66"/>
    <n v="1320"/>
    <s v="1276303"/>
    <n v="994714"/>
    <s v="TAS9A95"/>
    <s v="TAT8A20"/>
    <x v="3"/>
    <s v=" "/>
    <s v="30.475 - SEBERI - AB.SUINOS/IND."/>
    <s v=" "/>
    <s v=" "/>
    <x v="0"/>
    <s v="CHULETA VETADA"/>
  </r>
  <r>
    <m/>
    <x v="15"/>
    <s v="106797.9"/>
    <d v="2025-07-03T00:00:00"/>
    <s v="7802"/>
    <n v="33"/>
    <d v="2025-08-11T00:00:00"/>
    <d v="2025-08-17T00:00:00"/>
    <d v="2025-08-11T00:00:00"/>
    <d v="2025-08-11T00:00:00"/>
    <n v="33"/>
    <n v="0"/>
    <d v="2025-08-12T00:00:00"/>
    <m/>
    <s v="CIP"/>
    <s v="SAO BORJA"/>
    <s v="SANTIAGO VIA LOS ANDES"/>
    <s v="TRANSPORTES MARVEL LTDA"/>
    <n v="586307"/>
    <s v="PAL-15"/>
    <s v="PORK"/>
    <x v="0"/>
    <n v="2500"/>
    <n v="15"/>
    <s v="SEARA"/>
    <n v="24500"/>
    <n v="24498.22"/>
    <n v="1238"/>
    <m/>
    <n v="994715"/>
    <s v="RKZ2F53"/>
    <s v="RLI2A60"/>
    <x v="3"/>
    <s v=" "/>
    <s v="30.475 - SEBERI - AB.SUINOS/IND."/>
    <s v=" "/>
    <s v=" "/>
    <x v="0"/>
    <s v="CHULETA VETADA"/>
  </r>
  <r>
    <m/>
    <x v="15"/>
    <s v="106797.10"/>
    <d v="2025-07-03T00:00:00"/>
    <s v="7802"/>
    <n v="34"/>
    <d v="2025-08-18T00:00:00"/>
    <d v="2025-08-24T00:00:00"/>
    <d v="2025-08-18T00:00:00"/>
    <d v="2025-08-18T00:00:00"/>
    <n v="34"/>
    <n v="0"/>
    <m/>
    <m/>
    <s v="CIP"/>
    <s v="SAO BORJA"/>
    <s v="SANTIAGO VIA LOS ANDES"/>
    <s v="COOPERSEARA"/>
    <n v="586307"/>
    <s v="PAL-15"/>
    <s v="PORK"/>
    <x v="0"/>
    <n v="2500"/>
    <n v="15"/>
    <s v="SEARA"/>
    <n v="24500"/>
    <n v="24500"/>
    <n v="1225"/>
    <m/>
    <n v="994718"/>
    <m/>
    <m/>
    <x v="0"/>
    <s v=" "/>
    <s v="30.475 - SEBERI - AB.SUINOS/IND."/>
    <s v=" "/>
    <s v=" "/>
    <x v="0"/>
    <s v="CHULETA VETADA"/>
  </r>
  <r>
    <s v="34-MISSING PRE PAYMENT"/>
    <x v="16"/>
    <s v="105924.1"/>
    <d v="2025-06-13T00:00:00"/>
    <s v="7766"/>
    <n v="34"/>
    <d v="2025-08-18T00:00:00"/>
    <d v="2025-08-23T00:00:00"/>
    <m/>
    <m/>
    <m/>
    <m/>
    <m/>
    <m/>
    <s v="CIP"/>
    <s v="SAO BORJA"/>
    <s v="PUERTO MONTT VIA LOS ANDES"/>
    <m/>
    <n v="70130"/>
    <s v="LBI-30"/>
    <s v="PORK"/>
    <x v="1"/>
    <n v="2550"/>
    <m/>
    <s v="SEARA"/>
    <n v="4500"/>
    <m/>
    <m/>
    <m/>
    <m/>
    <m/>
    <m/>
    <x v="1"/>
    <s v=" "/>
    <s v=" "/>
    <s v="AGUARDAMOS PAGO PARA ESTA SEMANA"/>
    <s v=" "/>
    <x v="0"/>
    <s v="CHULETA CENTRO"/>
  </r>
  <r>
    <s v="34-MISSING PRE PAYMENT"/>
    <x v="16"/>
    <s v="105924.2"/>
    <d v="2025-06-13T00:00:00"/>
    <s v="7766"/>
    <n v="34"/>
    <d v="2025-08-18T00:00:00"/>
    <d v="2025-08-23T00:00:00"/>
    <m/>
    <m/>
    <m/>
    <m/>
    <m/>
    <m/>
    <s v="CIP"/>
    <s v="SAO BORJA"/>
    <s v="PUERTO MONTT VIA LOS ANDES"/>
    <m/>
    <n v="586307"/>
    <s v="PAL-15"/>
    <s v="PORK"/>
    <x v="0"/>
    <n v="2550"/>
    <m/>
    <s v="SEARA"/>
    <n v="20000"/>
    <m/>
    <m/>
    <m/>
    <m/>
    <m/>
    <m/>
    <x v="1"/>
    <s v=" "/>
    <s v=" "/>
    <s v="AGUARDAMOS PAGO PARA ESTA SEMANA"/>
    <s v=" "/>
    <x v="0"/>
    <s v="CHULETA VETADA"/>
  </r>
  <r>
    <m/>
    <x v="17"/>
    <s v="107637.1"/>
    <d v="2025-07-18T00:00:00"/>
    <s v="7842"/>
    <n v="33"/>
    <d v="2025-08-11T00:00:00"/>
    <d v="2025-08-17T00:00:00"/>
    <d v="2025-08-13T00:00:00"/>
    <d v="2025-08-11T00:00:00"/>
    <n v="33"/>
    <n v="0"/>
    <d v="2025-08-11T00:00:00"/>
    <m/>
    <s v="CIP"/>
    <s v="SAO BORJA"/>
    <s v="ARICA VIA PASO JAMA"/>
    <s v="MIRO TRANSPORTES LTDA"/>
    <n v="586307"/>
    <s v="PAL-15"/>
    <s v="PORK"/>
    <x v="0"/>
    <n v="2550"/>
    <n v="490"/>
    <s v="SEARA"/>
    <n v="13750"/>
    <n v="13691.56"/>
    <n v="796"/>
    <m/>
    <n v="998124"/>
    <s v="EZO6C59"/>
    <s v="RYT9H52"/>
    <x v="3"/>
    <s v=" "/>
    <s v="30.136 - SEARA"/>
    <s v=" "/>
    <s v=" "/>
    <x v="0"/>
    <s v="CHULETA VETADA"/>
  </r>
  <r>
    <m/>
    <x v="17"/>
    <s v="107637.2"/>
    <d v="2025-07-18T00:00:00"/>
    <s v="7842"/>
    <n v="33"/>
    <d v="2025-08-11T00:00:00"/>
    <d v="2025-08-17T00:00:00"/>
    <d v="2025-08-13T00:00:00"/>
    <d v="2025-08-11T00:00:00"/>
    <n v="33"/>
    <n v="0"/>
    <d v="2025-08-11T00:00:00"/>
    <m/>
    <s v="CIP"/>
    <s v="SAO BORJA"/>
    <s v="ARICA VIA PASO JAMA"/>
    <s v="MIRO TRANSPORTES LTDA"/>
    <n v="70130"/>
    <s v="LBI-30"/>
    <s v="PORK"/>
    <x v="1"/>
    <n v="2350"/>
    <n v="490"/>
    <s v="SEARA"/>
    <n v="10750"/>
    <n v="10676.15"/>
    <n v="512"/>
    <m/>
    <n v="998124"/>
    <s v="EZO6C59"/>
    <s v="RYT9H52"/>
    <x v="3"/>
    <s v=" "/>
    <s v="30.136 - SEARA"/>
    <s v=" "/>
    <s v=" "/>
    <x v="0"/>
    <s v="CHULETA CENTRO"/>
  </r>
  <r>
    <m/>
    <x v="18"/>
    <s v="105397.1"/>
    <d v="2025-06-04T00:00:00"/>
    <s v="7745"/>
    <n v="30"/>
    <d v="2025-07-21T00:00:00"/>
    <d v="2025-07-26T00:00:00"/>
    <d v="2025-08-02T00:00:00"/>
    <d v="2025-08-01T00:00:00"/>
    <n v="31"/>
    <n v="1"/>
    <d v="2025-08-02T00:00:00"/>
    <d v="2025-08-05T00:00:00"/>
    <s v="CIP"/>
    <s v="SAO BORJA"/>
    <s v="SANTIAGO VIA LOS ANDES"/>
    <s v="SERGIO NAVA CIA LTDA"/>
    <n v="996662"/>
    <s v="BBI-01"/>
    <s v="PORK"/>
    <x v="6"/>
    <n v="3650"/>
    <n v="490"/>
    <s v="SEARA"/>
    <n v="24264.85"/>
    <n v="24264.85"/>
    <n v="1414"/>
    <s v="1275814"/>
    <n v="985721"/>
    <s v="RYT4G39"/>
    <s v="RYL0G67"/>
    <x v="5"/>
    <s v=" "/>
    <s v="30.136 - SEARA"/>
    <s v="POSTERGADO PARA PRIORIZAR BENDITA - TRUVIMOS ATRASO DE PRODUCCIÓN"/>
    <n v="1"/>
    <x v="2"/>
    <s v="PANCETA CON HUESO"/>
  </r>
  <r>
    <m/>
    <x v="18"/>
    <s v="106453.9"/>
    <d v="2025-06-26T00:00:00"/>
    <s v="7779"/>
    <n v="34"/>
    <d v="2025-08-18T00:00:00"/>
    <d v="2025-08-23T00:00:00"/>
    <d v="2025-08-18T00:00:00"/>
    <d v="2025-08-18T00:00:00"/>
    <n v="34"/>
    <n v="0"/>
    <m/>
    <m/>
    <s v="CIP"/>
    <s v="SAO BORJA"/>
    <s v="SANTIAGO VIA LOS ANDES"/>
    <m/>
    <n v="586307"/>
    <s v="PAL-15"/>
    <s v="PORK"/>
    <x v="0"/>
    <n v="2570"/>
    <n v="876"/>
    <s v="SEARA"/>
    <n v="24500"/>
    <n v="24500"/>
    <n v="1225"/>
    <m/>
    <n v="994711"/>
    <m/>
    <m/>
    <x v="0"/>
    <s v=" "/>
    <s v="36.827 - ANA RECH - AB.SUINOS/IND."/>
    <s v=" "/>
    <s v=" "/>
    <x v="0"/>
    <s v="CHULETA VETADA"/>
  </r>
  <r>
    <m/>
    <x v="18"/>
    <s v="106454.9"/>
    <d v="2025-06-26T00:00:00"/>
    <s v="7780"/>
    <n v="34"/>
    <d v="2025-08-18T00:00:00"/>
    <d v="2025-08-23T00:00:00"/>
    <d v="2025-08-18T00:00:00"/>
    <d v="2025-08-14T00:00:00"/>
    <n v="34"/>
    <n v="0"/>
    <m/>
    <m/>
    <s v="CIP"/>
    <s v="SAO BORJA"/>
    <s v="SANTIAGO VIA LOS ANDES"/>
    <m/>
    <n v="70130"/>
    <s v="LBI-30"/>
    <s v="PORK"/>
    <x v="1"/>
    <n v="2450"/>
    <n v="876"/>
    <s v="SEARA"/>
    <n v="24500"/>
    <n v="24500"/>
    <n v="1240"/>
    <m/>
    <n v="994692"/>
    <m/>
    <m/>
    <x v="0"/>
    <s v=" "/>
    <s v="36.827 - ANA RECH - AB.SUINOS/IND."/>
    <s v=" "/>
    <s v=" "/>
    <x v="0"/>
    <s v="CHULETA CENTRO"/>
  </r>
  <r>
    <m/>
    <x v="18"/>
    <s v="106453.10"/>
    <d v="2025-06-26T00:00:00"/>
    <s v="7779"/>
    <n v="34"/>
    <d v="2025-08-18T00:00:00"/>
    <d v="2025-08-23T00:00:00"/>
    <d v="2025-08-19T00:00:00"/>
    <d v="2025-08-19T00:00:00"/>
    <n v="34"/>
    <n v="0"/>
    <m/>
    <m/>
    <s v="CIP"/>
    <s v="SAO BORJA"/>
    <s v="SANTIAGO VIA LOS ANDES"/>
    <m/>
    <n v="586307"/>
    <s v="PAL-15"/>
    <s v="PORK"/>
    <x v="0"/>
    <n v="2570"/>
    <n v="876"/>
    <s v="SEARA"/>
    <n v="24500"/>
    <n v="24500"/>
    <n v="1225"/>
    <m/>
    <n v="994712"/>
    <m/>
    <m/>
    <x v="0"/>
    <s v=" "/>
    <s v="36.827 - ANA RECH - AB.SUINOS/IND."/>
    <s v=" "/>
    <s v=" "/>
    <x v="0"/>
    <s v="CHULETA VETADA"/>
  </r>
  <r>
    <m/>
    <x v="18"/>
    <s v="106454.10"/>
    <d v="2025-06-26T00:00:00"/>
    <s v="7780"/>
    <n v="34"/>
    <d v="2025-08-18T00:00:00"/>
    <d v="2025-08-23T00:00:00"/>
    <d v="2025-08-19T00:00:00"/>
    <d v="2025-08-19T00:00:00"/>
    <n v="34"/>
    <n v="0"/>
    <m/>
    <m/>
    <s v="CIP"/>
    <s v="SAO BORJA"/>
    <s v="SANTIAGO VIA LOS ANDES"/>
    <m/>
    <n v="70130"/>
    <s v="LBI-30"/>
    <s v="PORK"/>
    <x v="1"/>
    <n v="2450"/>
    <n v="876"/>
    <s v="SEARA"/>
    <n v="24500"/>
    <n v="24500"/>
    <n v="1240"/>
    <m/>
    <n v="994694"/>
    <m/>
    <m/>
    <x v="0"/>
    <s v=" "/>
    <s v="36.827 - ANA RECH - AB.SUINOS/IND."/>
    <s v=" "/>
    <s v=" "/>
    <x v="0"/>
    <s v="CHULETA CENTRO"/>
  </r>
  <r>
    <m/>
    <x v="18"/>
    <s v="106453.11"/>
    <d v="2025-06-26T00:00:00"/>
    <s v="7779"/>
    <n v="35"/>
    <d v="2025-08-25T00:00:00"/>
    <d v="2025-08-30T00:00:00"/>
    <d v="2025-08-25T00:00:00"/>
    <d v="2025-08-25T00:00:00"/>
    <n v="35"/>
    <n v="0"/>
    <m/>
    <m/>
    <s v="CIP"/>
    <s v="SAO BORJA"/>
    <s v="SANTIAGO VIA LOS ANDES"/>
    <m/>
    <n v="586307"/>
    <s v="PAL-15"/>
    <s v="PORK"/>
    <x v="0"/>
    <n v="2570"/>
    <n v="60"/>
    <s v="SEARA"/>
    <n v="24500"/>
    <n v="24500"/>
    <n v="1225"/>
    <m/>
    <n v="994719"/>
    <m/>
    <m/>
    <x v="0"/>
    <s v=" "/>
    <s v="30.918 - TRES PASSOS - AB.SUINOS/IND."/>
    <s v=" "/>
    <s v=" "/>
    <x v="0"/>
    <s v="CHULETA VETADA"/>
  </r>
  <r>
    <m/>
    <x v="18"/>
    <s v="106453.12"/>
    <d v="2025-06-26T00:00:00"/>
    <s v="7779"/>
    <n v="35"/>
    <d v="2025-08-25T00:00:00"/>
    <d v="2025-08-30T00:00:00"/>
    <d v="2025-08-26T00:00:00"/>
    <d v="2025-08-26T00:00:00"/>
    <n v="35"/>
    <n v="0"/>
    <m/>
    <m/>
    <s v="CIP"/>
    <s v="SAO BORJA"/>
    <s v="SANTIAGO VIA LOS ANDES"/>
    <m/>
    <n v="586307"/>
    <s v="PAL-15"/>
    <s v="PORK"/>
    <x v="0"/>
    <n v="2570"/>
    <n v="60"/>
    <s v="SEARA"/>
    <n v="24500"/>
    <n v="24500"/>
    <n v="1225"/>
    <m/>
    <n v="994722"/>
    <m/>
    <m/>
    <x v="0"/>
    <s v=" "/>
    <s v="30.918 - TRES PASSOS - AB.SUINOS/IND."/>
    <s v=" "/>
    <s v=" "/>
    <x v="0"/>
    <s v="CHULETA VETADA"/>
  </r>
  <r>
    <m/>
    <x v="19"/>
    <s v="105526.1"/>
    <d v="2025-06-06T00:00:00"/>
    <s v="7752"/>
    <n v="31"/>
    <d v="2025-07-28T00:00:00"/>
    <d v="2025-08-03T00:00:00"/>
    <d v="2025-08-05T00:00:00"/>
    <d v="2025-08-05T00:00:00"/>
    <n v="32"/>
    <n v="1"/>
    <d v="2025-08-05T00:00:00"/>
    <d v="2025-08-07T00:00:00"/>
    <s v="CIP"/>
    <s v="SAO BORJA"/>
    <s v="SANTIAGO VIA LOS ANDES"/>
    <s v="TRANSPORTES DALAROSI LTDA"/>
    <n v="70130"/>
    <s v="LBI-30"/>
    <s v="PORK"/>
    <x v="1"/>
    <n v="2400"/>
    <n v="490"/>
    <s v="SEARA"/>
    <n v="12242.05"/>
    <n v="12242.05"/>
    <n v="620"/>
    <s v="1276413"/>
    <n v="999006"/>
    <s v="RBT1F05"/>
    <s v="RLP9I24"/>
    <x v="5"/>
    <s v=" "/>
    <s v="30.136 - SEARA"/>
    <s v="ATRASO DE LIBERACIÓNDEL PRODUTO "/>
    <n v="0.5"/>
    <x v="5"/>
    <s v="CHULETA CENTRO"/>
  </r>
  <r>
    <m/>
    <x v="19"/>
    <s v="105526.2"/>
    <d v="2025-06-06T00:00:00"/>
    <s v="7752"/>
    <n v="31"/>
    <d v="2025-07-28T00:00:00"/>
    <d v="2025-08-03T00:00:00"/>
    <d v="2025-08-05T00:00:00"/>
    <d v="2025-08-05T00:00:00"/>
    <n v="32"/>
    <n v="1"/>
    <d v="2025-08-05T00:00:00"/>
    <d v="2025-08-07T00:00:00"/>
    <s v="CIP"/>
    <s v="SAO BORJA"/>
    <s v="SANTIAGO VIA LOS ANDES"/>
    <s v="TRANSPORTES DALAROSI LTDA"/>
    <n v="586307"/>
    <s v="PAL-15"/>
    <s v="PORK"/>
    <x v="0"/>
    <n v="2550"/>
    <n v="490"/>
    <s v="SEARA"/>
    <n v="12147.17"/>
    <n v="12147.17"/>
    <n v="701"/>
    <s v="1276413"/>
    <n v="999006"/>
    <s v="RBT1F05"/>
    <s v="RLP9I24"/>
    <x v="5"/>
    <s v=" "/>
    <s v="30.136 - SEARA"/>
    <s v="ATRASO DE LIBERACIÓNDEL PRODUTO "/>
    <n v="0.5"/>
    <x v="5"/>
    <s v="CHULETA VETADA"/>
  </r>
  <r>
    <s v="24-GOVERNMENT ISSUES"/>
    <x v="19"/>
    <s v="104122.1"/>
    <d v="2025-05-12T00:00:00"/>
    <s v="7673"/>
    <n v="24"/>
    <d v="2025-06-09T00:00:00"/>
    <d v="2025-06-14T00:00:00"/>
    <m/>
    <m/>
    <m/>
    <m/>
    <m/>
    <m/>
    <s v="CIP"/>
    <s v="SAO BORJA"/>
    <s v="SANTIAGO VIA LOS ANDES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m/>
    <x v="20"/>
    <s v="107667.1"/>
    <d v="2025-07-21T00:00:00"/>
    <s v="7834"/>
    <n v="33"/>
    <d v="2025-08-11T00:00:00"/>
    <d v="2025-08-17T00:00:00"/>
    <d v="2025-08-20T00:00:00"/>
    <m/>
    <n v="34"/>
    <n v="1"/>
    <m/>
    <m/>
    <s v="CIP"/>
    <s v="SAO BORJA"/>
    <s v="PUNTA ARENAS VIA PUNTA ARENA (INTEGRACION AUSTRAL)"/>
    <m/>
    <n v="586307"/>
    <s v="PAL-15"/>
    <s v="PORK"/>
    <x v="0"/>
    <n v="2650"/>
    <m/>
    <s v="SEARA"/>
    <n v="10000"/>
    <n v="10000"/>
    <n v="500"/>
    <m/>
    <n v="1004615"/>
    <m/>
    <m/>
    <x v="2"/>
    <s v=" "/>
    <s v=" "/>
    <s v="BUSCANDO MEJORAR FECHA "/>
    <n v="0.41666666666666669"/>
    <x v="2"/>
    <s v="CHULETA VETADA"/>
  </r>
  <r>
    <m/>
    <x v="20"/>
    <s v="107667.2"/>
    <d v="2025-07-21T00:00:00"/>
    <s v="7834"/>
    <n v="33"/>
    <d v="2025-08-11T00:00:00"/>
    <d v="2025-08-17T00:00:00"/>
    <d v="2025-08-20T00:00:00"/>
    <m/>
    <n v="34"/>
    <n v="1"/>
    <m/>
    <m/>
    <s v="CIP"/>
    <s v="SAO BORJA"/>
    <s v="PUNTA ARENAS VIA PUNTA ARENA (INTEGRACION AUSTRAL)"/>
    <m/>
    <n v="70130"/>
    <s v="LBI-30"/>
    <s v="PORK"/>
    <x v="1"/>
    <n v="2450"/>
    <m/>
    <s v="SEARA"/>
    <n v="10000"/>
    <n v="10000"/>
    <n v="500"/>
    <m/>
    <n v="1004615"/>
    <m/>
    <m/>
    <x v="2"/>
    <s v=" "/>
    <s v=" "/>
    <s v="BUSCANDO MEJORAR FECHA "/>
    <n v="0.41666666666666669"/>
    <x v="2"/>
    <s v="CHULETA CENTRO"/>
  </r>
  <r>
    <m/>
    <x v="20"/>
    <s v="107667.3"/>
    <d v="2025-07-21T00:00:00"/>
    <s v="7834"/>
    <n v="33"/>
    <d v="2025-08-11T00:00:00"/>
    <d v="2025-08-17T00:00:00"/>
    <d v="2025-08-20T00:00:00"/>
    <m/>
    <n v="34"/>
    <n v="1"/>
    <m/>
    <m/>
    <s v="CIP"/>
    <s v="SAO BORJA"/>
    <s v="PUNTA ARENAS VIA PUNTA ARENA (INTEGRACION AUSTRAL)"/>
    <m/>
    <n v="994897"/>
    <s v="LBL102"/>
    <s v="PORK"/>
    <x v="26"/>
    <n v="3300"/>
    <m/>
    <s v="SEARA"/>
    <n v="4000"/>
    <n v="4000"/>
    <n v="210"/>
    <m/>
    <n v="1004615"/>
    <m/>
    <m/>
    <x v="2"/>
    <s v=" "/>
    <s v=" "/>
    <s v="BUSCANDO MEJORAR FECHA "/>
    <n v="0.16666666666666666"/>
    <x v="2"/>
    <s v="LOMO"/>
  </r>
  <r>
    <m/>
    <x v="21"/>
    <s v="107172.1"/>
    <d v="2025-07-10T00:00:00"/>
    <s v="7805"/>
    <n v="32"/>
    <d v="2025-08-01T00:00:00"/>
    <d v="2025-08-10T00:00:00"/>
    <d v="2025-08-01T00:00:00"/>
    <d v="2025-08-01T00:00:00"/>
    <n v="31"/>
    <n v="-1"/>
    <d v="2025-08-01T00:00:00"/>
    <d v="2025-08-05T00:00:00"/>
    <s v="CIP"/>
    <s v="SAO BORJA"/>
    <s v="SANTIAGO VIA LOS ANDES"/>
    <s v="SERGIO NAVA CIA LTDA"/>
    <n v="70130"/>
    <s v="LBI-30"/>
    <s v="PORK"/>
    <x v="1"/>
    <n v="2380"/>
    <n v="876"/>
    <s v="SEARA"/>
    <n v="12156.01"/>
    <n v="12156.01"/>
    <n v="640"/>
    <s v="1275536"/>
    <n v="1000754"/>
    <s v="RXZ0C46"/>
    <s v="QJD8603"/>
    <x v="3"/>
    <s v=" "/>
    <s v="36.827 - ANA RECH - AB.SUINOS/IND."/>
    <s v=" "/>
    <s v=" "/>
    <x v="0"/>
    <s v="CHULETA CENTRO"/>
  </r>
  <r>
    <m/>
    <x v="21"/>
    <s v="107172.2"/>
    <d v="2025-07-10T00:00:00"/>
    <s v="7805"/>
    <n v="32"/>
    <d v="2025-08-01T00:00:00"/>
    <d v="2025-08-10T00:00:00"/>
    <d v="2025-08-01T00:00:00"/>
    <d v="2025-08-01T00:00:00"/>
    <n v="31"/>
    <n v="-1"/>
    <d v="2025-08-01T00:00:00"/>
    <d v="2025-08-05T00:00:00"/>
    <s v="CIP"/>
    <s v="SAO BORJA"/>
    <s v="SANTIAGO VIA LOS ANDES"/>
    <s v="SERGIO NAVA CIA LTDA"/>
    <n v="586307"/>
    <s v="PAL-15"/>
    <s v="PORK"/>
    <x v="0"/>
    <n v="2550"/>
    <n v="876"/>
    <s v="SEARA"/>
    <n v="12208.07"/>
    <n v="12208.07"/>
    <n v="650"/>
    <s v="1275536"/>
    <n v="1000754"/>
    <s v="RXZ0C46"/>
    <s v="QJD8603"/>
    <x v="3"/>
    <s v=" "/>
    <s v="36.827 - ANA RECH - AB.SUINOS/IND."/>
    <s v=" "/>
    <s v=" "/>
    <x v="0"/>
    <s v="CHULETA VETADA"/>
  </r>
  <r>
    <m/>
    <x v="22"/>
    <s v="106897.1"/>
    <d v="2025-07-07T00:00:00"/>
    <s v="7804"/>
    <n v="33"/>
    <d v="2025-08-07T00:00:00"/>
    <d v="2025-08-17T00:00:00"/>
    <d v="2025-08-08T00:00:00"/>
    <d v="2025-08-07T00:00:00"/>
    <n v="32"/>
    <n v="-1"/>
    <d v="2025-08-07T00:00:00"/>
    <d v="2025-08-08T00:00:00"/>
    <s v="CIP"/>
    <s v="SAO BORJA"/>
    <s v="SANTIAGO VIA LOS ANDES"/>
    <s v="TRANSPORTES MARVEL LTDA"/>
    <n v="993277"/>
    <s v="LWS-57"/>
    <s v="PORK"/>
    <x v="17"/>
    <n v="3020"/>
    <n v="490"/>
    <s v="SEARA"/>
    <n v="24451.21"/>
    <n v="24451.21"/>
    <n v="1159"/>
    <s v="1277162"/>
    <n v="995041"/>
    <s v="RXM2B37"/>
    <s v="RLM8D58"/>
    <x v="3"/>
    <s v=" "/>
    <s v="30.136 - SEARA"/>
    <s v=" "/>
    <s v=" "/>
    <x v="0"/>
    <s v="PULPA PIERNA"/>
  </r>
  <r>
    <s v="24-GOVERNMENT ISSUES"/>
    <x v="22"/>
    <s v="103536.1"/>
    <d v="2025-04-25T00:00:00"/>
    <s v="7609"/>
    <n v="22"/>
    <d v="2025-05-26T00:00:00"/>
    <d v="2025-05-31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m/>
    <x v="23"/>
    <s v="107308.1"/>
    <d v="2025-07-14T00:00:00"/>
    <s v="7830"/>
    <n v="31"/>
    <d v="2025-07-22T00:00:00"/>
    <d v="2025-08-03T00:00:00"/>
    <d v="2025-07-31T00:00:00"/>
    <d v="2025-07-31T00:00:00"/>
    <n v="31"/>
    <n v="0"/>
    <d v="2025-08-01T00:00:00"/>
    <d v="2025-08-05T00:00:00"/>
    <s v="CIP"/>
    <s v="SAO BORJA"/>
    <s v="IQUIQUE VIA PASO JAMA (ADUANA ZF. IQUIQUE)"/>
    <s v="MIRO TRANSPORTES LTDA"/>
    <n v="70130"/>
    <s v="LBI-30"/>
    <s v="PORK"/>
    <x v="1"/>
    <n v="2380"/>
    <n v="490"/>
    <s v="SEARA"/>
    <n v="24277.439999999999"/>
    <n v="24277.439999999999"/>
    <n v="1174"/>
    <s v="1275479"/>
    <n v="996959"/>
    <s v="SXK8A60"/>
    <s v="SXM9J42"/>
    <x v="3"/>
    <s v=" "/>
    <s v="30.136 - SEARA"/>
    <s v=" "/>
    <s v=" "/>
    <x v="0"/>
    <s v="CHULETA CENTRO"/>
  </r>
  <r>
    <m/>
    <x v="23"/>
    <s v="107308.3"/>
    <d v="2025-07-14T00:00:00"/>
    <s v="7830"/>
    <n v="32"/>
    <d v="2025-08-04T00:00:00"/>
    <d v="2025-08-13T00:00:00"/>
    <d v="2025-08-11T00:00:00"/>
    <d v="2025-08-11T00:00:00"/>
    <n v="33"/>
    <n v="1"/>
    <m/>
    <m/>
    <s v="CIP"/>
    <s v="SAO BORJA"/>
    <s v="IQUIQUE VIA PASO JAMA (ADUANA ZF. IQUIQUE)"/>
    <s v="MIRO TRANSPORTES LTDA"/>
    <n v="586307"/>
    <s v="PAL-15"/>
    <s v="PORK"/>
    <x v="0"/>
    <n v="2580"/>
    <n v="60"/>
    <s v="SEARA"/>
    <n v="24500"/>
    <n v="24500"/>
    <n v="1225"/>
    <m/>
    <n v="1002966"/>
    <m/>
    <m/>
    <x v="0"/>
    <s v=" "/>
    <s v="30.918 - TRES PASSOS - AB.SUINOS/IND."/>
    <s v=" "/>
    <s v=" "/>
    <x v="0"/>
    <s v="CHULETA VETADA"/>
  </r>
  <r>
    <s v="14-MISSING INSTRUCTIONS / _x000a_24-GOVERNMENT ISSUES / _x000a_34-MISSING PRE PAYMENT"/>
    <x v="23"/>
    <s v="100055.1"/>
    <d v="2025-02-13T00:00:00"/>
    <s v="7417"/>
    <n v="14"/>
    <d v="2025-03-03T00:00:00"/>
    <d v="2025-05-05T00:00:00"/>
    <m/>
    <m/>
    <m/>
    <m/>
    <m/>
    <m/>
    <s v="CIP"/>
    <s v="SAO BORJA"/>
    <s v="IQUIQUE VIA PASO JAMA (ADUANA ZF. IQUIQUE)"/>
    <m/>
    <n v="994437"/>
    <s v="PCO-1"/>
    <s v="POULTRY"/>
    <x v="27"/>
    <n v="2450"/>
    <m/>
    <s v="SEARA"/>
    <n v="24495"/>
    <m/>
    <m/>
    <m/>
    <m/>
    <m/>
    <m/>
    <x v="1"/>
    <s v=" "/>
    <s v=" "/>
    <s v="BLOQUEO IA"/>
    <s v=" "/>
    <x v="0"/>
    <s v="PECHUGA CON HUESO"/>
  </r>
  <r>
    <s v="14-MISSING INSTRUCTIONS / _x000a_24-GOVERNMENT ISSUES / _x000a_34-MISSING PRE PAYMENT"/>
    <x v="23"/>
    <s v="100151.1"/>
    <d v="2025-02-17T00:00:00"/>
    <s v="7420"/>
    <n v="14"/>
    <d v="2025-02-24T00:00:00"/>
    <d v="2025-06-15T00:00:00"/>
    <m/>
    <m/>
    <m/>
    <m/>
    <m/>
    <m/>
    <s v="CIP"/>
    <s v="SAO BORJA"/>
    <s v="IQUIQUE VIA PASO JAMA (ADUANA ZF. IQUIQUE)"/>
    <m/>
    <n v="996611"/>
    <s v="OBM001"/>
    <s v="POULTRY"/>
    <x v="8"/>
    <n v="3020"/>
    <m/>
    <s v="SEARA"/>
    <n v="24492"/>
    <m/>
    <m/>
    <m/>
    <m/>
    <m/>
    <m/>
    <x v="1"/>
    <s v="MARINADOS"/>
    <s v=" "/>
    <s v="BLOQUEO IA"/>
    <s v=" "/>
    <x v="0"/>
    <s v="PECHUGA MARINADA"/>
  </r>
  <r>
    <s v="14-MISSING INSTRUCTIONS / _x000a_24-GOVERNMENT ISSUES / _x000a_34-MISSING PRE PAYMENT"/>
    <x v="23"/>
    <s v="100151.2"/>
    <d v="2025-02-17T00:00:00"/>
    <s v="7420"/>
    <n v="15"/>
    <d v="2025-03-03T00:00:00"/>
    <d v="2025-06-15T00:00:00"/>
    <m/>
    <m/>
    <m/>
    <m/>
    <m/>
    <m/>
    <s v="CIP"/>
    <s v="SAO BORJA"/>
    <s v="IQUIQUE VIA PASO JAMA (ADUANA ZF. IQUIQUE)"/>
    <m/>
    <n v="996611"/>
    <s v="OBM001"/>
    <s v="POULTRY"/>
    <x v="8"/>
    <n v="302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 / _x000a_34-MISSING PRE PAYMENT"/>
    <x v="23"/>
    <s v="98393.5"/>
    <d v="2025-01-14T00:00:00"/>
    <s v="7360"/>
    <n v="10"/>
    <d v="2025-02-10T00:00:00"/>
    <d v="2025-06-16T00:00:00"/>
    <m/>
    <m/>
    <m/>
    <m/>
    <m/>
    <m/>
    <s v="CIP"/>
    <s v="SAO BORJA"/>
    <s v="IQUIQUE VIA PASO JAMA (ADUANA ZF. IQUIQUE)"/>
    <m/>
    <n v="996611"/>
    <s v="OBM001"/>
    <s v="POULTRY"/>
    <x v="8"/>
    <n v="2850"/>
    <m/>
    <s v="SEARA"/>
    <n v="24492"/>
    <m/>
    <m/>
    <m/>
    <m/>
    <m/>
    <m/>
    <x v="1"/>
    <s v="MARINADOS"/>
    <s v=" "/>
    <s v="BLOQUEO IA"/>
    <s v=" "/>
    <x v="0"/>
    <s v="PECHUGA MARINADA"/>
  </r>
  <r>
    <m/>
    <x v="24"/>
    <s v="105593.1"/>
    <d v="2025-06-09T00:00:00"/>
    <s v="7760"/>
    <n v="30"/>
    <d v="2025-07-21T00:00:00"/>
    <d v="2025-07-26T00:00:00"/>
    <d v="2025-08-12T00:00:00"/>
    <d v="2025-08-12T00:00:00"/>
    <n v="33"/>
    <n v="3"/>
    <m/>
    <m/>
    <s v="CIP"/>
    <s v="SAO BORJA"/>
    <s v="SANTIAGO VIA LOS ANDES"/>
    <s v="BRILHANTE TRANSPORTES NACIONAL"/>
    <n v="999901"/>
    <s v="TRO-08"/>
    <s v="PORK"/>
    <x v="28"/>
    <n v="850"/>
    <n v="15"/>
    <s v="SEARA"/>
    <n v="24498"/>
    <n v="24498"/>
    <n v="1361"/>
    <m/>
    <n v="985744"/>
    <s v="TAS9A95"/>
    <s v="TAT8A20"/>
    <x v="2"/>
    <s v=" "/>
    <s v="30.475 - SEBERI - AB.SUINOS/IND."/>
    <s v="ATRASO DE LIBERACIÓN POR PARTE DEL SIF"/>
    <n v="1"/>
    <x v="6"/>
    <s v="PATAS DELANTERAS"/>
  </r>
  <r>
    <m/>
    <x v="24"/>
    <s v="107388.1"/>
    <d v="2025-07-15T00:00:00"/>
    <s v="7835"/>
    <n v="33"/>
    <d v="2025-08-11T00:00:00"/>
    <d v="2025-08-17T00:00:00"/>
    <d v="2025-08-13T00:00:00"/>
    <d v="2025-08-13T00:00:00"/>
    <n v="33"/>
    <n v="0"/>
    <m/>
    <m/>
    <s v="CIP"/>
    <s v="SAO BORJA"/>
    <s v="SANTIAGO VIA LOS ANDES"/>
    <s v="COOPERSEARA"/>
    <n v="586307"/>
    <s v="PAL-15"/>
    <s v="PORK"/>
    <x v="0"/>
    <n v="2500"/>
    <n v="15"/>
    <s v="SEARA"/>
    <n v="24500"/>
    <n v="24500"/>
    <n v="1225"/>
    <m/>
    <n v="995051"/>
    <m/>
    <m/>
    <x v="0"/>
    <s v=" "/>
    <s v="30.475 - SEBERI - AB.SUINOS/IND."/>
    <s v=" "/>
    <s v=" "/>
    <x v="0"/>
    <s v="CHULETA VETADA"/>
  </r>
  <r>
    <m/>
    <x v="24"/>
    <s v="107388.2"/>
    <d v="2025-07-15T00:00:00"/>
    <s v="7835"/>
    <n v="34"/>
    <d v="2025-08-18T00:00:00"/>
    <d v="2025-08-24T00:00:00"/>
    <d v="2025-08-19T00:00:00"/>
    <d v="2025-08-19T00:00:00"/>
    <n v="34"/>
    <n v="0"/>
    <m/>
    <m/>
    <s v="CIP"/>
    <s v="SAO BORJA"/>
    <s v="SANTIAGO VIA LOS ANDES"/>
    <s v="COOPERSEARA"/>
    <n v="586307"/>
    <s v="PAL-15"/>
    <s v="PORK"/>
    <x v="0"/>
    <n v="2500"/>
    <n v="15"/>
    <s v="SEARA"/>
    <n v="24500"/>
    <n v="24500"/>
    <n v="1225"/>
    <m/>
    <n v="995091"/>
    <m/>
    <m/>
    <x v="0"/>
    <s v=" "/>
    <s v="30.475 - SEBERI - AB.SUINOS/IND."/>
    <s v=" "/>
    <s v=" "/>
    <x v="0"/>
    <s v="CHULETA VETADA"/>
  </r>
  <r>
    <s v="24-GOVERNMENT ISSUES"/>
    <x v="24"/>
    <s v="102537.2"/>
    <d v="2025-04-07T00:00:00"/>
    <s v="7555"/>
    <n v="18"/>
    <d v="2025-04-28T00:00:00"/>
    <d v="2025-05-03T00:00:00"/>
    <m/>
    <m/>
    <m/>
    <m/>
    <m/>
    <m/>
    <s v="CIP"/>
    <s v="SAO BORJA"/>
    <s v="SANTIAGO VIA LOS ANDES (EL SAUCE)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n v="1"/>
    <x v="1"/>
    <s v="PECHUGA 6X2"/>
  </r>
  <r>
    <s v="24-GOVERNMENT ISSUES"/>
    <x v="24"/>
    <s v="103857.7"/>
    <d v="2025-05-13T00:00:00"/>
    <s v="7679"/>
    <n v="27"/>
    <d v="2025-06-30T00:00:00"/>
    <d v="2025-07-05T00:00:00"/>
    <m/>
    <m/>
    <m/>
    <m/>
    <m/>
    <m/>
    <s v="CIP"/>
    <s v="SAO BORJA"/>
    <s v="SANTIAGO VIA LOS ANDES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s v="24-GOVERNMENT ISSUES"/>
    <x v="24"/>
    <s v="103857.9"/>
    <d v="2025-05-13T00:00:00"/>
    <s v="PO 7679"/>
    <n v="21"/>
    <d v="2025-05-19T00:00:00"/>
    <d v="2025-05-24T00:00:00"/>
    <m/>
    <m/>
    <m/>
    <m/>
    <m/>
    <m/>
    <s v="CIP"/>
    <s v="SAO BORJA"/>
    <s v="SANTIAGO VIA LOS ANDES"/>
    <m/>
    <n v="994365"/>
    <s v="DMW-27"/>
    <s v="POULTRY"/>
    <x v="29"/>
    <n v="2000"/>
    <m/>
    <s v="SEARA"/>
    <n v="24492"/>
    <m/>
    <m/>
    <m/>
    <m/>
    <m/>
    <m/>
    <x v="1"/>
    <s v=" "/>
    <s v=" "/>
    <s v="BLOQUEO IA"/>
    <s v=" "/>
    <x v="0"/>
    <e v="#N/A"/>
  </r>
  <r>
    <m/>
    <x v="25"/>
    <s v="107752.1"/>
    <d v="2025-07-23T00:00:00"/>
    <s v="7847"/>
    <n v="33"/>
    <d v="2025-08-11T00:00:00"/>
    <d v="2025-08-17T00:00:00"/>
    <d v="2025-08-15T00:00:00"/>
    <d v="2025-08-15T00:00:00"/>
    <n v="33"/>
    <n v="0"/>
    <m/>
    <m/>
    <s v="CIP"/>
    <s v="SAO BORJA"/>
    <s v="IQUIQUE VIA PASO JAMA"/>
    <s v="COOPERATIVA DE TRAN CARG DE SC"/>
    <n v="994264"/>
    <s v="LWS-08"/>
    <s v="PORK"/>
    <x v="18"/>
    <n v="3000"/>
    <n v="490"/>
    <s v="SEARA"/>
    <n v="12000"/>
    <n v="12000"/>
    <n v="558"/>
    <m/>
    <n v="998901"/>
    <m/>
    <m/>
    <x v="0"/>
    <s v=" "/>
    <s v="30.136 - SEARA"/>
    <s v=" "/>
    <s v=" "/>
    <x v="0"/>
    <s v=" PULPA PIERNA"/>
  </r>
  <r>
    <m/>
    <x v="25"/>
    <s v="107752.2"/>
    <d v="2025-07-23T00:00:00"/>
    <s v="7847"/>
    <n v="33"/>
    <d v="2025-08-11T00:00:00"/>
    <d v="2025-08-17T00:00:00"/>
    <d v="2025-08-15T00:00:00"/>
    <d v="2025-08-15T00:00:00"/>
    <n v="33"/>
    <n v="0"/>
    <m/>
    <m/>
    <s v="CIP"/>
    <s v="SAO BORJA"/>
    <s v="IQUIQUE VIA PASO JAMA"/>
    <s v="COOPERATIVA DE TRAN CARG DE SC"/>
    <n v="994897"/>
    <s v="LBL102"/>
    <s v="PORK"/>
    <x v="26"/>
    <n v="3250"/>
    <n v="490"/>
    <s v="SEARA"/>
    <n v="8000"/>
    <n v="8000"/>
    <n v="421"/>
    <m/>
    <n v="998901"/>
    <m/>
    <m/>
    <x v="0"/>
    <s v=" "/>
    <s v="30.136 - SEARA"/>
    <s v=" "/>
    <s v=" "/>
    <x v="0"/>
    <s v="LOMO"/>
  </r>
  <r>
    <m/>
    <x v="25"/>
    <s v="107752.3"/>
    <d v="2025-07-23T00:00:00"/>
    <s v="7847"/>
    <n v="33"/>
    <d v="2025-08-11T00:00:00"/>
    <d v="2025-08-17T00:00:00"/>
    <d v="2025-08-15T00:00:00"/>
    <d v="2025-08-15T00:00:00"/>
    <n v="33"/>
    <n v="0"/>
    <m/>
    <m/>
    <s v="CIP"/>
    <s v="SAO BORJA"/>
    <s v="IQUIQUE VIA PASO JAMA"/>
    <s v="COOPERATIVA DE TRAN CARG DE SC"/>
    <n v="70130"/>
    <s v="LBI-30"/>
    <s v="PORK"/>
    <x v="1"/>
    <n v="2400"/>
    <n v="490"/>
    <s v="SEARA"/>
    <n v="4000"/>
    <n v="4000"/>
    <n v="202"/>
    <m/>
    <n v="998901"/>
    <m/>
    <m/>
    <x v="0"/>
    <s v=" "/>
    <s v="30.136 - SEARA"/>
    <s v=" "/>
    <s v=" "/>
    <x v="0"/>
    <s v="CHULETA CENTRO"/>
  </r>
  <r>
    <m/>
    <x v="26"/>
    <s v="106969.2"/>
    <d v="2025-07-08T00:00:00"/>
    <s v="7811"/>
    <n v="32"/>
    <d v="2025-08-04T00:00:00"/>
    <d v="2025-08-09T00:00:00"/>
    <d v="2025-08-07T00:00:00"/>
    <d v="2025-08-08T00:00:00"/>
    <n v="32"/>
    <n v="0"/>
    <d v="2025-08-08T00:00:00"/>
    <m/>
    <s v="CIP"/>
    <s v="SAO BORJA"/>
    <s v="SANTIAGO VIA LOS ANDES"/>
    <s v="COOPERSEARA"/>
    <n v="586307"/>
    <s v="PAL-15"/>
    <s v="PORK"/>
    <x v="0"/>
    <n v="2520"/>
    <n v="15"/>
    <s v="SEARA"/>
    <n v="24454.69"/>
    <n v="24454.69"/>
    <n v="1239"/>
    <s v="1277521"/>
    <n v="994826"/>
    <s v="FUC6A91"/>
    <s v="MLC5301"/>
    <x v="3"/>
    <s v=" "/>
    <s v="30.475 - SEBERI - AB.SUINOS/IND."/>
    <s v=" "/>
    <s v=" "/>
    <x v="0"/>
    <s v="CHULETA VETADA"/>
  </r>
  <r>
    <m/>
    <x v="26"/>
    <s v="106968.2"/>
    <d v="2025-07-08T00:00:00"/>
    <s v="7812"/>
    <n v="32"/>
    <d v="2025-08-04T00:00:00"/>
    <d v="2025-08-09T00:00:00"/>
    <d v="2025-08-11T00:00:00"/>
    <d v="2025-08-11T00:00:00"/>
    <n v="33"/>
    <n v="1"/>
    <d v="2025-08-11T00:00:00"/>
    <m/>
    <s v="CIP"/>
    <s v="SAO BORJA"/>
    <s v="SANTIAGO VIA LOS ANDES"/>
    <s v="TRANSPORTES MARVEL LTDA"/>
    <n v="70130"/>
    <s v="LBI-30"/>
    <s v="PORK"/>
    <x v="1"/>
    <n v="2320"/>
    <n v="490"/>
    <s v="SEARA"/>
    <n v="24500"/>
    <n v="24500"/>
    <n v="1240"/>
    <m/>
    <n v="994843"/>
    <m/>
    <m/>
    <x v="5"/>
    <s v=" "/>
    <s v="30.136 - SEARA"/>
    <s v="TRASO DE CAMIÓN"/>
    <n v="1"/>
    <x v="7"/>
    <s v="CHULETA CENTRO"/>
  </r>
  <r>
    <m/>
    <x v="26"/>
    <s v="106969.3"/>
    <d v="2025-07-08T00:00:00"/>
    <s v="7811"/>
    <n v="34"/>
    <d v="2025-08-18T00:00:00"/>
    <d v="2025-08-23T00:00:00"/>
    <d v="2025-08-18T00:00:00"/>
    <d v="2025-08-18T00:00:00"/>
    <n v="34"/>
    <n v="0"/>
    <m/>
    <m/>
    <s v="CIP"/>
    <s v="SAO BORJA"/>
    <s v="SANTIAGO VIA LOS ANDES"/>
    <s v="COOPERSEARA"/>
    <n v="586307"/>
    <s v="PAL-15"/>
    <s v="PORK"/>
    <x v="0"/>
    <n v="2520"/>
    <n v="15"/>
    <s v="SEARA"/>
    <n v="24500"/>
    <n v="24500"/>
    <n v="1225"/>
    <m/>
    <n v="994827"/>
    <m/>
    <m/>
    <x v="0"/>
    <s v=" "/>
    <s v="30.475 - SEBERI - AB.SUINOS/IND."/>
    <s v=" "/>
    <s v=" "/>
    <x v="0"/>
    <s v="CHULETA VETADA"/>
  </r>
  <r>
    <s v="24-GOVERNMENT ISSUES"/>
    <x v="26"/>
    <s v="103432.1"/>
    <d v="2025-04-24T00:00:00"/>
    <s v="7601"/>
    <n v="20"/>
    <d v="2025-05-12T00:00:00"/>
    <d v="2025-05-17T00:00:00"/>
    <m/>
    <m/>
    <m/>
    <m/>
    <m/>
    <m/>
    <s v="CIP"/>
    <s v="SAO BORJA"/>
    <s v="SANTIAGO VIA LOS ANDES"/>
    <m/>
    <n v="994440"/>
    <s v="DW-1"/>
    <s v="POULTRY"/>
    <x v="5"/>
    <n v="2150"/>
    <m/>
    <s v="SEARA"/>
    <n v="24492"/>
    <m/>
    <m/>
    <m/>
    <m/>
    <m/>
    <m/>
    <x v="1"/>
    <s v=" "/>
    <s v=" "/>
    <s v="BLOQUEO IA"/>
    <s v=" "/>
    <x v="0"/>
    <s v="TRUTRO ALA"/>
  </r>
  <r>
    <s v="24-GOVERNMENT ISSUES"/>
    <x v="26"/>
    <s v="103432.2"/>
    <d v="2025-04-24T00:00:00"/>
    <s v="7601"/>
    <n v="22"/>
    <d v="2025-05-26T00:00:00"/>
    <d v="2025-06-01T00:00:00"/>
    <m/>
    <m/>
    <m/>
    <m/>
    <m/>
    <m/>
    <s v="CIP"/>
    <s v="SAO BORJA"/>
    <s v="SANTIAGO VIA LOS ANDES"/>
    <m/>
    <n v="994440"/>
    <s v="DW-1"/>
    <s v="POULTRY"/>
    <x v="5"/>
    <n v="2150"/>
    <m/>
    <s v="SEARA"/>
    <n v="24492"/>
    <m/>
    <m/>
    <m/>
    <m/>
    <m/>
    <m/>
    <x v="1"/>
    <s v=" "/>
    <s v=" "/>
    <s v="BLOQUEO IA"/>
    <s v=" "/>
    <x v="0"/>
    <s v="TRUTRO ALA"/>
  </r>
  <r>
    <s v="24-GOVERNMENT ISSUES"/>
    <x v="26"/>
    <s v="103642.1"/>
    <d v="2025-04-29T00:00:00"/>
    <s v="7615"/>
    <n v="21"/>
    <d v="2025-05-19T00:00:00"/>
    <d v="2025-05-24T00:00:00"/>
    <m/>
    <m/>
    <m/>
    <m/>
    <m/>
    <m/>
    <s v="CIP"/>
    <s v="SAO BORJA"/>
    <s v="SANTIAGO VIA LOS ANDES"/>
    <m/>
    <n v="994379"/>
    <s v="LQ-37"/>
    <s v="POULTRY"/>
    <x v="7"/>
    <n v="1400"/>
    <m/>
    <s v="SEARA"/>
    <n v="24500"/>
    <m/>
    <m/>
    <m/>
    <m/>
    <m/>
    <m/>
    <x v="1"/>
    <s v=" "/>
    <s v=" "/>
    <s v="BLOQUEO IA"/>
    <s v=" "/>
    <x v="0"/>
    <e v="#N/A"/>
  </r>
  <r>
    <s v="24-GOVERNMENT ISSUES / _x000a_50-FATURAMENTO BLOQUEADO"/>
    <x v="26"/>
    <s v="103431.1"/>
    <d v="2025-04-24T00:00:00"/>
    <s v="7600"/>
    <n v="23"/>
    <d v="2025-06-02T00:00:00"/>
    <d v="2025-06-07T00:00:00"/>
    <m/>
    <m/>
    <m/>
    <m/>
    <m/>
    <m/>
    <s v="CIP"/>
    <s v="SAO BORJA"/>
    <s v="SANTIAGO VIA LOS ANDES"/>
    <m/>
    <n v="994786"/>
    <s v="OB-500"/>
    <s v="POULTRY"/>
    <x v="10"/>
    <n v="3100"/>
    <m/>
    <s v="SEARA"/>
    <n v="24492"/>
    <m/>
    <m/>
    <m/>
    <m/>
    <m/>
    <m/>
    <x v="1"/>
    <s v=" "/>
    <s v=" "/>
    <s v="BLOQUEO IA"/>
    <s v=" "/>
    <x v="0"/>
    <s v="PECHUGA 6X2"/>
  </r>
  <r>
    <s v="24-GOVERNMENT ISSUES"/>
    <x v="27"/>
    <s v="101505.5"/>
    <d v="2025-03-18T00:00:00"/>
    <s v="7485"/>
    <n v="18"/>
    <d v="2025-04-28T00:00:00"/>
    <d v="2025-05-03T00:00:00"/>
    <m/>
    <m/>
    <m/>
    <m/>
    <m/>
    <m/>
    <s v="CIP"/>
    <s v="SAO BORJA"/>
    <s v="SANTIAGO VIA LOS ANDES"/>
    <m/>
    <n v="996611"/>
    <s v="OBM001"/>
    <s v="POULTRY"/>
    <x v="8"/>
    <n v="2900"/>
    <m/>
    <s v="SEARA"/>
    <n v="24492"/>
    <m/>
    <m/>
    <m/>
    <m/>
    <m/>
    <m/>
    <x v="1"/>
    <s v="MARINADOS"/>
    <s v=" "/>
    <s v="BLOQUEO IA"/>
    <n v="1"/>
    <x v="1"/>
    <s v="PECHUGA MARINADA"/>
  </r>
  <r>
    <m/>
    <x v="28"/>
    <s v="106771.1"/>
    <d v="2025-07-03T00:00:00"/>
    <s v="7788"/>
    <n v="32"/>
    <d v="2025-08-01T00:00:00"/>
    <d v="2025-08-10T00:00:00"/>
    <d v="2025-08-04T00:00:00"/>
    <d v="2025-07-31T00:00:00"/>
    <n v="32"/>
    <n v="0"/>
    <d v="2025-08-01T00:00:00"/>
    <d v="2025-08-05T00:00:00"/>
    <s v="CIP"/>
    <s v="SAO BORJA"/>
    <s v="SANTIAGO VIA LOS ANDES"/>
    <s v="COOPERSEARA"/>
    <n v="990966"/>
    <s v="SPA-54"/>
    <s v="PORK"/>
    <x v="9"/>
    <n v="3300"/>
    <n v="15"/>
    <s v="SEARA"/>
    <n v="24094.63"/>
    <n v="24094.63"/>
    <n v="1550"/>
    <s v="1275627"/>
    <n v="993800"/>
    <s v="FWJ7I48"/>
    <s v="RYH1D75"/>
    <x v="3"/>
    <s v=" "/>
    <s v="30.475 - SEBERI - AB.SUINOS/IND."/>
    <s v=" "/>
    <s v=" "/>
    <x v="0"/>
    <e v="#N/A"/>
  </r>
  <r>
    <m/>
    <x v="28"/>
    <s v="107720.1"/>
    <d v="2025-07-22T00:00:00"/>
    <s v="7845"/>
    <n v="32"/>
    <d v="2025-08-04T00:00:00"/>
    <d v="2025-08-10T00:00:00"/>
    <d v="2025-08-07T00:00:00"/>
    <d v="2025-08-07T00:00:00"/>
    <n v="32"/>
    <n v="0"/>
    <d v="2025-08-06T00:00:00"/>
    <d v="2025-08-07T00:00:00"/>
    <s v="CIP"/>
    <s v="SAO BORJA"/>
    <s v="SANTIAGO VIA LOS ANDES"/>
    <s v="BRILHANTE TRANSPORTES NACIONAL"/>
    <n v="586307"/>
    <s v="PAL-15"/>
    <s v="PORK"/>
    <x v="0"/>
    <n v="2475"/>
    <n v="3392"/>
    <s v="SEARA"/>
    <n v="24484"/>
    <n v="24484"/>
    <n v="1163"/>
    <s v="1276791"/>
    <n v="998147"/>
    <s v="SDT6B42"/>
    <s v="RXT7I45"/>
    <x v="3"/>
    <s v=" "/>
    <s v="30.633 - ITAPIRANGA - AB. SUINOS"/>
    <s v=" "/>
    <s v=" "/>
    <x v="0"/>
    <s v="CHULETA VETADA"/>
  </r>
  <r>
    <m/>
    <x v="28"/>
    <s v="107720.2"/>
    <d v="2025-07-22T00:00:00"/>
    <s v="7845"/>
    <n v="33"/>
    <d v="2025-08-07T00:00:00"/>
    <d v="2025-08-17T00:00:00"/>
    <d v="2025-08-08T00:00:00"/>
    <d v="2025-08-08T00:00:00"/>
    <n v="32"/>
    <n v="-1"/>
    <d v="2025-08-08T00:00:00"/>
    <m/>
    <s v="CIP"/>
    <s v="SAO BORJA"/>
    <s v="SANTIAGO VIA LOS ANDES"/>
    <s v="BRILHANTE TRANSPORTES NACIONAL"/>
    <n v="586307"/>
    <s v="PAL-15"/>
    <s v="PORK"/>
    <x v="0"/>
    <n v="2475"/>
    <n v="3392"/>
    <s v="SEARA"/>
    <n v="24394.47"/>
    <n v="24394.47"/>
    <n v="1152"/>
    <s v="1277475"/>
    <n v="998148"/>
    <s v="RHL2G01"/>
    <s v="SXC6F80"/>
    <x v="3"/>
    <s v=" "/>
    <s v="30.633 - ITAPIRANGA - AB. SUINOS"/>
    <s v=" "/>
    <s v=" "/>
    <x v="0"/>
    <s v="CHULETA VETADA"/>
  </r>
  <r>
    <m/>
    <x v="28"/>
    <s v="106386.3"/>
    <d v="2025-06-25T00:00:00"/>
    <s v="7618 - TRI-17"/>
    <n v="32"/>
    <d v="2025-08-04T00:00:00"/>
    <d v="2025-08-09T00:00:00"/>
    <d v="2025-08-09T00:00:00"/>
    <d v="2025-08-08T00:00:00"/>
    <n v="32"/>
    <n v="0"/>
    <d v="2025-08-09T00:00:00"/>
    <m/>
    <s v="CIP"/>
    <s v="SAO BORJA"/>
    <s v="SANTIAGO VIA LOS ANDES"/>
    <s v="TRANSPORTES MARVEL LTDA"/>
    <n v="990083"/>
    <s v="TRI-17"/>
    <s v="PORK"/>
    <x v="30"/>
    <n v="2600"/>
    <n v="3237"/>
    <s v="SEARA"/>
    <n v="23260"/>
    <n v="23260"/>
    <n v="1163"/>
    <s v="1277636"/>
    <n v="1000583"/>
    <s v="RLL8I47"/>
    <s v="RXO5E49"/>
    <x v="3"/>
    <s v=" "/>
    <s v="30.581 - S. M. DO OESTE - AB.SUINOS/IND"/>
    <s v="BUSCANDO MEJORAR FECHA "/>
    <n v="1"/>
    <x v="2"/>
    <e v="#N/A"/>
  </r>
  <r>
    <m/>
    <x v="28"/>
    <s v="106771.2"/>
    <d v="2025-07-03T00:00:00"/>
    <s v="7788"/>
    <n v="33"/>
    <d v="2025-08-07T00:00:00"/>
    <d v="2025-08-17T00:00:00"/>
    <d v="2025-08-11T00:00:00"/>
    <d v="2025-08-11T00:00:00"/>
    <n v="33"/>
    <n v="0"/>
    <d v="2025-08-11T00:00:00"/>
    <m/>
    <s v="CIP"/>
    <s v="SAO BORJA"/>
    <s v="SANTIAGO VIA LOS ANDES"/>
    <s v="TRANSPORTES MARVEL LTDA"/>
    <n v="990966"/>
    <s v="SPA-54"/>
    <s v="PORK"/>
    <x v="9"/>
    <n v="3300"/>
    <n v="15"/>
    <s v="SEARA"/>
    <n v="24500"/>
    <n v="24497.79"/>
    <n v="1601"/>
    <m/>
    <n v="1000328"/>
    <s v="RYU6H51"/>
    <s v="RYY6J50"/>
    <x v="3"/>
    <s v=" "/>
    <s v="30.475 - SEBERI - AB.SUINOS/IND."/>
    <s v=" "/>
    <s v=" "/>
    <x v="0"/>
    <e v="#N/A"/>
  </r>
  <r>
    <m/>
    <x v="28"/>
    <s v="107177.2"/>
    <d v="2025-07-10T00:00:00"/>
    <s v="7813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BRILHANTE TRANSPORTES NACIONAL"/>
    <n v="586307"/>
    <s v="PAL-15"/>
    <s v="PORK"/>
    <x v="0"/>
    <n v="2500"/>
    <n v="60"/>
    <s v="SEARA"/>
    <n v="24500"/>
    <n v="24500"/>
    <n v="1225"/>
    <m/>
    <n v="994831"/>
    <m/>
    <m/>
    <x v="0"/>
    <s v=" "/>
    <s v="30.918 - TRES PASSOS - AB.SUINOS/IND."/>
    <s v=" "/>
    <s v=" "/>
    <x v="0"/>
    <s v="CHULETA VETADA"/>
  </r>
  <r>
    <m/>
    <x v="28"/>
    <s v="107184.1"/>
    <d v="2025-07-10T00:00:00"/>
    <s v="7820"/>
    <n v="34"/>
    <d v="2025-08-18T00:00:00"/>
    <d v="2025-08-24T00:00:00"/>
    <d v="2025-08-18T00:00:00"/>
    <d v="2025-08-18T00:00:00"/>
    <n v="34"/>
    <n v="0"/>
    <m/>
    <m/>
    <s v="CIP"/>
    <s v="SAO BORJA"/>
    <s v="SANTIAGO VIA LOS ANDES"/>
    <s v="COOPERSEARA"/>
    <n v="990967"/>
    <s v="SPA-49"/>
    <s v="PORK"/>
    <x v="31"/>
    <n v="3300"/>
    <n v="15"/>
    <s v="SEARA"/>
    <n v="24500"/>
    <n v="24500"/>
    <n v="1400"/>
    <m/>
    <n v="995087"/>
    <m/>
    <m/>
    <x v="0"/>
    <s v=" "/>
    <s v="30.475 - SEBERI - AB.SUINOS/IND."/>
    <s v=" "/>
    <s v=" "/>
    <x v="0"/>
    <e v="#N/A"/>
  </r>
  <r>
    <m/>
    <x v="28"/>
    <s v="106771.3"/>
    <d v="2025-07-03T00:00:00"/>
    <s v="7788"/>
    <n v="34"/>
    <d v="2025-08-18T00:00:00"/>
    <d v="2025-08-24T00:00:00"/>
    <d v="2025-08-19T00:00:00"/>
    <d v="2025-08-19T00:00:00"/>
    <n v="34"/>
    <n v="0"/>
    <m/>
    <m/>
    <s v="CIP"/>
    <s v="SAO BORJA"/>
    <s v="SANTIAGO VIA LOS ANDES"/>
    <s v="COOPERSEARA"/>
    <n v="990966"/>
    <s v="SPA-54"/>
    <s v="PORK"/>
    <x v="9"/>
    <n v="3300"/>
    <n v="15"/>
    <s v="SEARA"/>
    <n v="24500"/>
    <n v="24500"/>
    <n v="1580"/>
    <m/>
    <n v="1000331"/>
    <m/>
    <m/>
    <x v="0"/>
    <s v=" "/>
    <s v="30.475 - SEBERI - AB.SUINOS/IND."/>
    <s v="BUSCANDO MEJORAR FECHA "/>
    <n v="1"/>
    <x v="2"/>
    <e v="#N/A"/>
  </r>
  <r>
    <m/>
    <x v="28"/>
    <s v="107720.3"/>
    <d v="2025-07-22T00:00:00"/>
    <s v="7845"/>
    <n v="34"/>
    <d v="2025-08-18T00:00:00"/>
    <d v="2025-08-24T00:00:00"/>
    <d v="2025-08-20T00:00:00"/>
    <d v="2025-08-20T00:00:00"/>
    <n v="34"/>
    <n v="0"/>
    <m/>
    <m/>
    <s v="CIP"/>
    <s v="SAO BORJA"/>
    <s v="SANTIAGO VIA LOS ANDES"/>
    <s v="TRANSPORTES DALAROSI LTDA"/>
    <n v="586307"/>
    <s v="PAL-15"/>
    <s v="PORK"/>
    <x v="0"/>
    <n v="2475"/>
    <n v="876"/>
    <s v="SEARA"/>
    <n v="24500"/>
    <n v="24500"/>
    <n v="1225"/>
    <m/>
    <n v="998150"/>
    <m/>
    <m/>
    <x v="0"/>
    <s v=" "/>
    <s v="36.827 - ANA RECH - AB.SUINOS/IND."/>
    <s v=" "/>
    <s v=" "/>
    <x v="0"/>
    <s v="CHULETA VETADA"/>
  </r>
  <r>
    <m/>
    <x v="28"/>
    <s v="106772.1"/>
    <d v="2025-07-03T00:00:00"/>
    <s v="7795"/>
    <n v="36"/>
    <d v="2025-08-22T00:00:00"/>
    <d v="2025-09-06T00:00:00"/>
    <d v="2025-08-22T00:00:00"/>
    <d v="2025-08-22T00:00:00"/>
    <n v="34"/>
    <n v="-2"/>
    <m/>
    <m/>
    <s v="CIP"/>
    <s v="SAO BORJA"/>
    <s v="SANTIAGO VIA LOS ANDES"/>
    <m/>
    <n v="586340"/>
    <s v="SPA-28"/>
    <s v="PORK"/>
    <x v="14"/>
    <n v="3400"/>
    <n v="15"/>
    <s v="SEARA"/>
    <n v="24500"/>
    <n v="24500"/>
    <n v="1256"/>
    <m/>
    <n v="1001408"/>
    <m/>
    <m/>
    <x v="0"/>
    <s v=" "/>
    <s v="30.475 - SEBERI - AB.SUINOS/IND."/>
    <s v=" "/>
    <s v=" "/>
    <x v="0"/>
    <s v="COSTILLAR"/>
  </r>
  <r>
    <m/>
    <x v="28"/>
    <s v="106771.4"/>
    <d v="2025-07-03T00:00:00"/>
    <s v="7788"/>
    <n v="35"/>
    <d v="2025-08-25T00:00:00"/>
    <d v="2025-08-31T00:00:00"/>
    <d v="2025-08-25T00:00:00"/>
    <d v="2025-08-25T00:00:00"/>
    <n v="35"/>
    <n v="0"/>
    <m/>
    <m/>
    <s v="CIP"/>
    <s v="SAO BORJA"/>
    <s v="SANTIAGO VIA LOS ANDES"/>
    <m/>
    <n v="990966"/>
    <s v="SPA-54"/>
    <s v="PORK"/>
    <x v="9"/>
    <n v="3300"/>
    <n v="15"/>
    <s v="SEARA"/>
    <n v="24500"/>
    <n v="24500"/>
    <n v="1580"/>
    <m/>
    <n v="1004432"/>
    <m/>
    <m/>
    <x v="0"/>
    <s v=" "/>
    <s v="30.475 - SEBERI - AB.SUINOS/IND."/>
    <s v=" "/>
    <s v=" "/>
    <x v="0"/>
    <e v="#N/A"/>
  </r>
  <r>
    <m/>
    <x v="28"/>
    <s v="107720.4"/>
    <d v="2025-07-22T00:00:00"/>
    <s v="7845"/>
    <n v="35"/>
    <d v="2025-08-25T00:00:00"/>
    <d v="2025-08-31T00:00:00"/>
    <d v="2025-08-25T00:00:00"/>
    <d v="2025-08-25T00:00:00"/>
    <n v="35"/>
    <n v="0"/>
    <m/>
    <m/>
    <s v="CIP"/>
    <s v="SAO BORJA"/>
    <s v="SANTIAGO VIA LOS ANDES"/>
    <s v="COOPERSEARA"/>
    <n v="586307"/>
    <s v="PAL-15"/>
    <s v="PORK"/>
    <x v="0"/>
    <n v="2475"/>
    <n v="15"/>
    <s v="SEARA"/>
    <n v="24500"/>
    <n v="24500"/>
    <n v="1225"/>
    <m/>
    <n v="998152"/>
    <m/>
    <m/>
    <x v="0"/>
    <s v=" "/>
    <s v="30.475 - SEBERI - AB.SUINOS/IND."/>
    <s v=" "/>
    <s v=" "/>
    <x v="0"/>
    <s v="CHULETA VETADA"/>
  </r>
  <r>
    <s v="14-MISSING INSTRUCTIONS / _x000a_24-GOVERNMENT ISSUES"/>
    <x v="28"/>
    <s v="104323.1"/>
    <d v="2025-05-15T00:00:00"/>
    <s v="7688 - GR-62"/>
    <n v="27"/>
    <d v="2025-06-30T00:00:00"/>
    <d v="2025-07-05T00:00:00"/>
    <m/>
    <m/>
    <m/>
    <m/>
    <m/>
    <m/>
    <s v="CIP"/>
    <s v="SAO BORJA"/>
    <s v="SANTIAGO VIA LOS ANDES"/>
    <m/>
    <n v="994509"/>
    <s v="GR-62"/>
    <s v="POULTRY"/>
    <x v="4"/>
    <n v="1900"/>
    <m/>
    <s v="SEARA"/>
    <n v="24487.200000000001"/>
    <m/>
    <m/>
    <m/>
    <m/>
    <m/>
    <m/>
    <x v="1"/>
    <s v=" "/>
    <s v=" "/>
    <s v="BLOQUEO IA"/>
    <s v=" "/>
    <x v="0"/>
    <s v="POLLO ENTERO 1.9"/>
  </r>
  <r>
    <s v="24-GOVERNMENT ISSUES"/>
    <x v="28"/>
    <s v="101822.1"/>
    <d v="2025-03-24T00:00:00"/>
    <s v="7517 - OBM-01"/>
    <n v="18"/>
    <d v="2025-04-28T00:00:00"/>
    <d v="2025-05-03T00:00:00"/>
    <m/>
    <m/>
    <m/>
    <m/>
    <m/>
    <m/>
    <s v="CIP"/>
    <s v="SAO BORJA"/>
    <s v="SANTIAGO VIA LOS ANDES"/>
    <m/>
    <n v="995782"/>
    <s v="OBM-01"/>
    <s v="POULTRY"/>
    <x v="32"/>
    <n v="3000"/>
    <m/>
    <s v="SEARA"/>
    <n v="24492"/>
    <m/>
    <m/>
    <m/>
    <m/>
    <m/>
    <m/>
    <x v="1"/>
    <s v="MARINADOS IQF"/>
    <s v=" "/>
    <s v="BLOQUEO IA"/>
    <s v=" "/>
    <x v="0"/>
    <s v="PECHUGA IQF MARINADA"/>
  </r>
  <r>
    <s v="24-GOVERNMENT ISSUES"/>
    <x v="28"/>
    <s v="102388.1"/>
    <d v="2025-04-04T00:00:00"/>
    <s v="7548 - GR-24"/>
    <n v="19"/>
    <d v="2025-05-05T00:00:00"/>
    <d v="2025-05-10T00:00:00"/>
    <m/>
    <m/>
    <m/>
    <m/>
    <m/>
    <m/>
    <s v="CIP"/>
    <s v="SAO BORJA"/>
    <s v="SANTIAGO VIA LOS ANDES"/>
    <m/>
    <n v="993289"/>
    <s v="GR-24"/>
    <s v="POULTRY"/>
    <x v="4"/>
    <n v="1900"/>
    <m/>
    <s v="SEARA"/>
    <n v="24490.2"/>
    <m/>
    <m/>
    <m/>
    <m/>
    <m/>
    <m/>
    <x v="1"/>
    <s v=" "/>
    <s v=" "/>
    <s v="BLOQUEO IA"/>
    <n v="1"/>
    <x v="1"/>
    <s v="POLLO ENTERO 2.1"/>
  </r>
  <r>
    <s v="24-GOVERNMENT ISSUES"/>
    <x v="28"/>
    <s v="103093.1"/>
    <d v="2025-04-17T00:00:00"/>
    <s v="7587 - GR-62"/>
    <n v="22"/>
    <d v="2025-05-19T00:00:00"/>
    <d v="2025-06-01T00:00:00"/>
    <m/>
    <m/>
    <m/>
    <m/>
    <m/>
    <m/>
    <s v="CIP"/>
    <s v="SAO BORJA"/>
    <s v="SANTIAGO VIA LOS ANDES"/>
    <m/>
    <n v="994509"/>
    <s v="GR-62"/>
    <s v="POULTRY"/>
    <x v="4"/>
    <n v="1925"/>
    <m/>
    <s v="SEARA"/>
    <n v="24487.200000000001"/>
    <m/>
    <m/>
    <m/>
    <m/>
    <m/>
    <m/>
    <x v="1"/>
    <s v=" "/>
    <s v=" "/>
    <s v="BLOQUEO IA"/>
    <s v=" "/>
    <x v="0"/>
    <s v="POLLO ENTERO 1.9"/>
  </r>
  <r>
    <s v="24-GOVERNMENT ISSUES"/>
    <x v="28"/>
    <s v="103093.2"/>
    <d v="2025-04-17T00:00:00"/>
    <s v="7587 - GR-62"/>
    <n v="22"/>
    <d v="2025-05-26T00:00:00"/>
    <d v="2025-06-01T00:00:00"/>
    <m/>
    <m/>
    <m/>
    <m/>
    <m/>
    <m/>
    <s v="CIP"/>
    <s v="SAO BORJA"/>
    <s v="SANTIAGO VIA LOS ANDES"/>
    <m/>
    <n v="994509"/>
    <s v="GR-62"/>
    <s v="POULTRY"/>
    <x v="4"/>
    <n v="1925"/>
    <m/>
    <s v="SEARA"/>
    <n v="24487.200000000001"/>
    <m/>
    <m/>
    <m/>
    <m/>
    <m/>
    <m/>
    <x v="1"/>
    <s v=" "/>
    <s v=" "/>
    <s v="BLOQUEO IA"/>
    <s v=" "/>
    <x v="0"/>
    <s v="POLLO ENTERO 1.9"/>
  </r>
  <r>
    <s v="24-GOVERNMENT ISSUES"/>
    <x v="28"/>
    <s v="103094.1"/>
    <d v="2025-04-17T00:00:00"/>
    <s v="7588 - GR-62"/>
    <n v="23"/>
    <d v="2025-06-02T00:00:00"/>
    <d v="2025-06-07T00:00:00"/>
    <m/>
    <m/>
    <m/>
    <m/>
    <m/>
    <m/>
    <s v="CIP"/>
    <s v="SAO BORJA"/>
    <s v="SANTIAGO VIA LOS ANDES"/>
    <m/>
    <n v="994509"/>
    <s v="GR-62"/>
    <s v="POULTRY"/>
    <x v="4"/>
    <n v="1925"/>
    <m/>
    <s v="SEARA"/>
    <n v="12236"/>
    <m/>
    <m/>
    <m/>
    <m/>
    <m/>
    <m/>
    <x v="1"/>
    <s v=" "/>
    <s v=" "/>
    <s v="BLOQUEO IA"/>
    <s v=" "/>
    <x v="0"/>
    <s v="POLLO ENTERO 1.9"/>
  </r>
  <r>
    <s v="24-GOVERNMENT ISSUES"/>
    <x v="28"/>
    <s v="103094.2"/>
    <d v="2025-04-17T00:00:00"/>
    <s v="7588 - GR-54"/>
    <n v="23"/>
    <d v="2025-06-02T00:00:00"/>
    <d v="2025-06-07T00:00:00"/>
    <m/>
    <m/>
    <m/>
    <m/>
    <m/>
    <m/>
    <s v="CIP"/>
    <s v="SAO BORJA"/>
    <s v="SANTIAGO VIA LOS ANDES"/>
    <m/>
    <n v="994511"/>
    <s v="GR-54"/>
    <s v="POULTRY"/>
    <x v="4"/>
    <n v="1925"/>
    <m/>
    <s v="SEARA"/>
    <n v="12240"/>
    <m/>
    <m/>
    <m/>
    <m/>
    <m/>
    <m/>
    <x v="1"/>
    <s v=" "/>
    <s v=" "/>
    <s v="BLOQUEO IA"/>
    <s v=" "/>
    <x v="0"/>
    <s v="POLLO ENTERO 2.0"/>
  </r>
  <r>
    <s v="24-GOVERNMENT ISSUES"/>
    <x v="28"/>
    <s v="103095.1"/>
    <d v="2025-04-17T00:00:00"/>
    <s v="7589 - GR-54"/>
    <n v="19"/>
    <d v="2025-05-05T00:00:00"/>
    <d v="2025-05-10T00:00:00"/>
    <m/>
    <m/>
    <m/>
    <m/>
    <m/>
    <m/>
    <s v="CIP"/>
    <s v="SAO BORJA"/>
    <s v="SANTIAGO VIA LOS ANDES"/>
    <m/>
    <n v="994511"/>
    <s v="GR-54"/>
    <s v="POULTRY"/>
    <x v="4"/>
    <n v="1925"/>
    <m/>
    <s v="SEARA"/>
    <n v="24496"/>
    <m/>
    <m/>
    <m/>
    <m/>
    <m/>
    <m/>
    <x v="1"/>
    <s v=" "/>
    <s v=" "/>
    <s v="BLOQUEO IA"/>
    <n v="1"/>
    <x v="1"/>
    <s v="POLLO ENTERO 2.0"/>
  </r>
  <r>
    <s v="24-GOVERNMENT ISSUES"/>
    <x v="28"/>
    <s v="103095.2"/>
    <d v="2025-04-17T00:00:00"/>
    <s v="7589 - GR-54"/>
    <n v="20"/>
    <d v="2025-05-12T00:00:00"/>
    <d v="2025-05-17T00:00:00"/>
    <m/>
    <m/>
    <m/>
    <m/>
    <m/>
    <m/>
    <s v="CIP"/>
    <s v="SAO BORJA"/>
    <s v="SANTIAGO VIA LOS ANDES"/>
    <m/>
    <n v="994511"/>
    <s v="GR-54"/>
    <s v="POULTRY"/>
    <x v="4"/>
    <n v="1925"/>
    <m/>
    <s v="SEARA"/>
    <n v="24496"/>
    <m/>
    <m/>
    <m/>
    <m/>
    <m/>
    <m/>
    <x v="1"/>
    <s v=" "/>
    <s v=" "/>
    <s v="BLOQUEO IA"/>
    <s v=" "/>
    <x v="0"/>
    <s v="POLLO ENTERO 2.0"/>
  </r>
  <r>
    <s v="24-GOVERNMENT ISSUES"/>
    <x v="28"/>
    <s v="103095.3"/>
    <d v="2025-04-17T00:00:00"/>
    <s v="7589 - GR-54"/>
    <n v="21"/>
    <d v="2025-05-19T00:00:00"/>
    <d v="2025-05-24T00:00:00"/>
    <m/>
    <m/>
    <m/>
    <m/>
    <m/>
    <m/>
    <s v="CIP"/>
    <s v="SAO BORJA"/>
    <s v="SANTIAGO VIA LOS ANDES"/>
    <m/>
    <n v="994511"/>
    <s v="GR-54"/>
    <s v="POULTRY"/>
    <x v="4"/>
    <n v="1925"/>
    <m/>
    <s v="SEARA"/>
    <n v="24480"/>
    <m/>
    <m/>
    <m/>
    <m/>
    <m/>
    <m/>
    <x v="1"/>
    <s v=" "/>
    <s v=" "/>
    <s v="BLOQUEO IA"/>
    <s v=" "/>
    <x v="0"/>
    <s v="POLLO ENTERO 2.0"/>
  </r>
  <r>
    <s v="24-GOVERNMENT ISSUES"/>
    <x v="28"/>
    <s v="103095.4"/>
    <d v="2025-04-17T00:00:00"/>
    <s v="7589 - GR-54"/>
    <n v="23"/>
    <d v="2025-06-02T00:00:00"/>
    <d v="2025-06-07T00:00:00"/>
    <m/>
    <m/>
    <m/>
    <m/>
    <m/>
    <m/>
    <s v="CIP"/>
    <s v="SAO BORJA"/>
    <s v="SANTIAGO VIA LOS ANDES"/>
    <m/>
    <n v="994511"/>
    <s v="GR-54"/>
    <s v="POULTRY"/>
    <x v="4"/>
    <n v="1925"/>
    <m/>
    <s v="SEARA"/>
    <n v="24496"/>
    <m/>
    <m/>
    <m/>
    <m/>
    <m/>
    <m/>
    <x v="1"/>
    <s v=" "/>
    <s v=" "/>
    <s v="BLOQUEO IA"/>
    <s v=" "/>
    <x v="0"/>
    <s v="POLLO ENTERO 2.0"/>
  </r>
  <r>
    <s v="24-GOVERNMENT ISSUES"/>
    <x v="28"/>
    <s v="103096.1"/>
    <d v="2025-04-17T00:00:00"/>
    <s v="7590 - GR-26"/>
    <n v="19"/>
    <d v="2025-05-05T00:00:00"/>
    <d v="2025-05-10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n v="1"/>
    <x v="1"/>
    <s v="POLLO ENTERO 2.2"/>
  </r>
  <r>
    <s v="24-GOVERNMENT ISSUES"/>
    <x v="28"/>
    <s v="103096.2"/>
    <d v="2025-04-17T00:00:00"/>
    <s v="7590 - GR-26"/>
    <n v="19"/>
    <d v="2025-05-05T00:00:00"/>
    <d v="2025-05-10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n v="1"/>
    <x v="1"/>
    <s v="POLLO ENTERO 2.2"/>
  </r>
  <r>
    <s v="24-GOVERNMENT ISSUES"/>
    <x v="28"/>
    <s v="103096.3"/>
    <d v="2025-04-17T00:00:00"/>
    <s v="7590 - GR-26"/>
    <n v="20"/>
    <d v="2025-05-12T00:00:00"/>
    <d v="2025-05-17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s v=" "/>
    <x v="0"/>
    <s v="POLLO ENTERO 2.2"/>
  </r>
  <r>
    <s v="24-GOVERNMENT ISSUES"/>
    <x v="28"/>
    <s v="103096.4"/>
    <d v="2025-04-17T00:00:00"/>
    <s v="7590 - GR-26"/>
    <n v="20"/>
    <d v="2025-05-12T00:00:00"/>
    <d v="2025-05-17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s v=" "/>
    <x v="0"/>
    <s v="POLLO ENTERO 2.2"/>
  </r>
  <r>
    <s v="24-GOVERNMENT ISSUES"/>
    <x v="28"/>
    <s v="103096.5"/>
    <d v="2025-04-17T00:00:00"/>
    <s v="7590 - GR-26"/>
    <n v="21"/>
    <d v="2025-05-19T00:00:00"/>
    <d v="2025-05-24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s v=" "/>
    <x v="0"/>
    <s v="POLLO ENTERO 2.2"/>
  </r>
  <r>
    <s v="24-GOVERNMENT ISSUES"/>
    <x v="28"/>
    <s v="103096.6"/>
    <d v="2025-04-17T00:00:00"/>
    <s v="7590 - GR-26"/>
    <n v="23"/>
    <d v="2025-06-02T00:00:00"/>
    <d v="2025-06-07T00:00:00"/>
    <m/>
    <m/>
    <m/>
    <m/>
    <m/>
    <m/>
    <s v="CIP"/>
    <s v="SAO BORJA"/>
    <s v="SANTIAGO VIA LOS ANDES"/>
    <m/>
    <n v="993288"/>
    <s v="GR-26"/>
    <s v="POULTRY"/>
    <x v="4"/>
    <n v="1925"/>
    <m/>
    <s v="SEARA"/>
    <n v="24486"/>
    <m/>
    <m/>
    <m/>
    <m/>
    <m/>
    <m/>
    <x v="1"/>
    <s v=" "/>
    <s v=" "/>
    <s v="BLOQUEO IA"/>
    <s v=" "/>
    <x v="0"/>
    <s v="POLLO ENTERO 2.2"/>
  </r>
  <r>
    <s v="24-GOVERNMENT ISSUES"/>
    <x v="28"/>
    <s v="103097.1"/>
    <d v="2025-04-17T00:00:00"/>
    <s v="7591 - GR-24"/>
    <n v="19"/>
    <d v="2025-05-05T00:00:00"/>
    <d v="2025-05-10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2"/>
    <d v="2025-04-17T00:00:00"/>
    <s v="7591 - GR-24"/>
    <n v="20"/>
    <d v="2025-05-12T00:00:00"/>
    <d v="2025-05-17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3"/>
    <d v="2025-04-17T00:00:00"/>
    <s v="7591 - GR-24"/>
    <n v="20"/>
    <d v="2025-05-12T00:00:00"/>
    <d v="2025-05-17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4"/>
    <d v="2025-04-17T00:00:00"/>
    <s v="7591 - GR-24"/>
    <n v="21"/>
    <d v="2025-05-19T00:00:00"/>
    <d v="2025-05-24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5"/>
    <d v="2025-04-17T00:00:00"/>
    <s v="7591 - GR-24"/>
    <n v="21"/>
    <d v="2025-05-19T00:00:00"/>
    <d v="2025-05-24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6"/>
    <d v="2025-04-17T00:00:00"/>
    <s v="7591 - GR-24"/>
    <n v="22"/>
    <d v="2025-05-26T00:00:00"/>
    <d v="2025-06-01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7"/>
    <d v="2025-04-17T00:00:00"/>
    <s v="7591 - GR-24"/>
    <n v="22"/>
    <d v="2025-05-26T00:00:00"/>
    <d v="2025-06-01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8"/>
    <d v="2025-04-17T00:00:00"/>
    <s v="7591 - GR-24"/>
    <n v="23"/>
    <d v="2025-06-02T00:00:00"/>
    <d v="2025-06-07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7.9"/>
    <d v="2025-04-17T00:00:00"/>
    <s v="7591 - GR-24"/>
    <n v="23"/>
    <d v="2025-06-02T00:00:00"/>
    <d v="2025-06-07T00:00:00"/>
    <m/>
    <m/>
    <m/>
    <m/>
    <m/>
    <m/>
    <s v="CIP"/>
    <s v="SAO BORJA"/>
    <s v="SANTIAGO VIA LOS ANDES"/>
    <m/>
    <n v="993289"/>
    <s v="GR-24"/>
    <s v="POULTRY"/>
    <x v="4"/>
    <n v="1925"/>
    <m/>
    <s v="SEARA"/>
    <n v="24490.2"/>
    <m/>
    <m/>
    <m/>
    <m/>
    <m/>
    <m/>
    <x v="1"/>
    <s v=" "/>
    <s v=" "/>
    <s v="BLOQUEO IA"/>
    <s v=" "/>
    <x v="0"/>
    <s v="POLLO ENTERO 2.1"/>
  </r>
  <r>
    <s v="24-GOVERNMENT ISSUES"/>
    <x v="28"/>
    <s v="103098.1"/>
    <d v="2025-04-17T00:00:00"/>
    <s v="7592 - GR-26"/>
    <n v="23"/>
    <d v="2025-06-02T00:00:00"/>
    <d v="2025-06-07T00:00:00"/>
    <m/>
    <m/>
    <m/>
    <m/>
    <m/>
    <m/>
    <s v="CIP"/>
    <s v="SAO BORJA"/>
    <s v="SANTIAGO VIA LOS ANDES"/>
    <m/>
    <n v="993288"/>
    <s v="GR-26"/>
    <s v="POULTRY"/>
    <x v="4"/>
    <n v="1865"/>
    <m/>
    <s v="SEARA"/>
    <n v="23993.200000000001"/>
    <m/>
    <m/>
    <m/>
    <m/>
    <m/>
    <m/>
    <x v="1"/>
    <s v=" "/>
    <s v=" "/>
    <s v="BLOQUEO IA"/>
    <s v=" "/>
    <x v="0"/>
    <s v="POLLO ENTERO 2.2"/>
  </r>
  <r>
    <s v="24-GOVERNMENT ISSUES"/>
    <x v="28"/>
    <s v="103098.2"/>
    <d v="2025-04-17T00:00:00"/>
    <s v="7592 - GR-26"/>
    <n v="24"/>
    <d v="2025-06-09T00:00:00"/>
    <d v="2025-06-14T00:00:00"/>
    <m/>
    <m/>
    <m/>
    <m/>
    <m/>
    <m/>
    <s v="CIP"/>
    <s v="SAO BORJA"/>
    <s v="SANTIAGO VIA LOS ANDES"/>
    <m/>
    <n v="993288"/>
    <s v="GR-26"/>
    <s v="POULTRY"/>
    <x v="4"/>
    <n v="1865"/>
    <m/>
    <s v="SEARA"/>
    <n v="23993.200000000001"/>
    <m/>
    <m/>
    <m/>
    <m/>
    <m/>
    <m/>
    <x v="1"/>
    <s v=" "/>
    <s v=" "/>
    <s v="BLOQUEO IA"/>
    <s v=" "/>
    <x v="0"/>
    <s v="POLLO ENTERO 2.2"/>
  </r>
  <r>
    <s v="24-GOVERNMENT ISSUES"/>
    <x v="28"/>
    <s v="103098.3"/>
    <d v="2025-04-17T00:00:00"/>
    <s v="7592 - GR-26"/>
    <n v="24"/>
    <d v="2025-06-09T00:00:00"/>
    <d v="2025-06-14T00:00:00"/>
    <m/>
    <m/>
    <m/>
    <m/>
    <m/>
    <m/>
    <s v="CIP"/>
    <s v="SAO BORJA"/>
    <s v="SANTIAGO VIA LOS ANDES"/>
    <m/>
    <n v="993288"/>
    <s v="GR-26"/>
    <s v="POULTRY"/>
    <x v="4"/>
    <n v="1865"/>
    <m/>
    <s v="SEARA"/>
    <n v="23993.200000000001"/>
    <m/>
    <m/>
    <m/>
    <m/>
    <m/>
    <m/>
    <x v="1"/>
    <s v=" "/>
    <s v=" "/>
    <s v="BLOQUEO IA"/>
    <s v=" "/>
    <x v="0"/>
    <s v="POLLO ENTERO 2.2"/>
  </r>
  <r>
    <s v="24-GOVERNMENT ISSUES"/>
    <x v="28"/>
    <s v="103098.4"/>
    <d v="2025-04-17T00:00:00"/>
    <s v="7592 - GR-26"/>
    <n v="25"/>
    <d v="2025-06-16T00:00:00"/>
    <d v="2025-06-21T00:00:00"/>
    <m/>
    <m/>
    <m/>
    <m/>
    <m/>
    <m/>
    <s v="CIP"/>
    <s v="SAO BORJA"/>
    <s v="SANTIAGO VIA LOS ANDES"/>
    <m/>
    <n v="993288"/>
    <s v="GR-26"/>
    <s v="POULTRY"/>
    <x v="4"/>
    <n v="1865"/>
    <m/>
    <s v="SEARA"/>
    <n v="23993.200000000001"/>
    <m/>
    <m/>
    <m/>
    <m/>
    <m/>
    <m/>
    <x v="1"/>
    <s v=" "/>
    <s v=" "/>
    <s v="BLOQUEO IA"/>
    <s v=" "/>
    <x v="0"/>
    <s v="POLLO ENTERO 2.2"/>
  </r>
  <r>
    <s v="24-GOVERNMENT ISSUES"/>
    <x v="28"/>
    <s v="103098.5"/>
    <d v="2025-04-17T00:00:00"/>
    <s v="7592 - GR-26"/>
    <n v="25"/>
    <d v="2025-06-16T00:00:00"/>
    <d v="2025-06-21T00:00:00"/>
    <m/>
    <m/>
    <m/>
    <m/>
    <m/>
    <m/>
    <s v="CIP"/>
    <s v="SAO BORJA"/>
    <s v="SANTIAGO VIA LOS ANDES"/>
    <m/>
    <n v="993288"/>
    <s v="GR-26"/>
    <s v="POULTRY"/>
    <x v="4"/>
    <n v="1865"/>
    <m/>
    <s v="SEARA"/>
    <n v="23993.200000000001"/>
    <m/>
    <m/>
    <m/>
    <m/>
    <m/>
    <m/>
    <x v="1"/>
    <s v=" "/>
    <s v=" "/>
    <s v="BLOQUEO IA"/>
    <s v=" "/>
    <x v="0"/>
    <s v="POLLO ENTERO 2.2"/>
  </r>
  <r>
    <s v="24-GOVERNMENT ISSUES"/>
    <x v="28"/>
    <s v="103188.1"/>
    <d v="2025-04-23T00:00:00"/>
    <s v="7596 - PCO-1"/>
    <n v="20"/>
    <d v="2025-05-12T00:00:00"/>
    <d v="2025-05-17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188.2"/>
    <d v="2025-04-23T00:00:00"/>
    <s v="7596 - PCO-1"/>
    <n v="20"/>
    <d v="2025-05-12T00:00:00"/>
    <d v="2025-05-17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188.3"/>
    <d v="2025-04-23T00:00:00"/>
    <s v="7596 - PCO-1"/>
    <n v="21"/>
    <d v="2025-05-19T00:00:00"/>
    <d v="2025-05-24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188.4"/>
    <d v="2025-04-23T00:00:00"/>
    <s v="7596 - PCO-1"/>
    <n v="21"/>
    <d v="2025-05-19T00:00:00"/>
    <d v="2025-05-24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188.5"/>
    <d v="2025-04-23T00:00:00"/>
    <s v="7596 - PCO-1"/>
    <n v="22"/>
    <d v="2025-05-26T00:00:00"/>
    <d v="2025-05-31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188.6"/>
    <d v="2025-04-23T00:00:00"/>
    <s v="7596 - PCO-1"/>
    <n v="22"/>
    <d v="2025-05-26T00:00:00"/>
    <d v="2025-05-31T00:00:00"/>
    <m/>
    <m/>
    <m/>
    <m/>
    <m/>
    <m/>
    <s v="CIP"/>
    <s v="SAO BORJA"/>
    <s v="SANTIAGO VIA LOS ANDES"/>
    <m/>
    <n v="994437"/>
    <s v="PCO-1"/>
    <s v="POULTRY"/>
    <x v="27"/>
    <n v="2480"/>
    <m/>
    <s v="SEARA"/>
    <n v="24495"/>
    <m/>
    <m/>
    <m/>
    <m/>
    <m/>
    <m/>
    <x v="1"/>
    <s v=" "/>
    <s v=" "/>
    <s v="BLOQUEO IA"/>
    <s v=" "/>
    <x v="0"/>
    <s v="PECHUGA CON HUESO"/>
  </r>
  <r>
    <s v="24-GOVERNMENT ISSUES"/>
    <x v="28"/>
    <s v="103385.10"/>
    <d v="2025-04-23T00:00:00"/>
    <s v="7597 - WL-53"/>
    <n v="23"/>
    <d v="2025-06-02T00:00:00"/>
    <d v="2025-06-07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11"/>
    <d v="2025-04-23T00:00:00"/>
    <s v="7597 - WL-53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12"/>
    <d v="2025-04-23T00:00:00"/>
    <s v="7597 - WL-53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13"/>
    <d v="2025-04-23T00:00:00"/>
    <s v="7597 - WL-53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14"/>
    <d v="2025-04-23T00:00:00"/>
    <s v="7597 - WL-53"/>
    <n v="25"/>
    <d v="2025-06-16T00:00:00"/>
    <d v="2025-06-2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15"/>
    <d v="2025-04-23T00:00:00"/>
    <s v="7597 - WL-53"/>
    <n v="25"/>
    <d v="2025-06-16T00:00:00"/>
    <d v="2025-06-2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3"/>
    <d v="2025-04-23T00:00:00"/>
    <s v="7597 - WL-53"/>
    <n v="21"/>
    <d v="2025-05-12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n v="1"/>
    <x v="1"/>
    <s v="TRUTRO ENTERO"/>
  </r>
  <r>
    <s v="24-GOVERNMENT ISSUES"/>
    <x v="28"/>
    <s v="103385.4"/>
    <d v="2025-04-23T00:00:00"/>
    <s v="7597 - WL-53"/>
    <n v="21"/>
    <d v="2025-05-15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5"/>
    <d v="2025-04-23T00:00:00"/>
    <s v="7597 - WL-53"/>
    <n v="22"/>
    <d v="2025-05-16T00:00:00"/>
    <d v="2025-05-3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n v="1"/>
    <x v="1"/>
    <s v="TRUTRO ENTERO"/>
  </r>
  <r>
    <s v="24-GOVERNMENT ISSUES"/>
    <x v="28"/>
    <s v="103385.6"/>
    <d v="2025-04-23T00:00:00"/>
    <s v="7597 - WL-53"/>
    <n v="22"/>
    <d v="2025-05-21T00:00:00"/>
    <d v="2025-05-3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7"/>
    <d v="2025-04-23T00:00:00"/>
    <s v="7597 - WL-53"/>
    <n v="22"/>
    <d v="2025-05-20T00:00:00"/>
    <d v="2025-05-3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8"/>
    <d v="2025-04-23T00:00:00"/>
    <s v="7597 - WL-53"/>
    <n v="23"/>
    <d v="2025-05-22T00:00:00"/>
    <d v="2025-05-3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385.9"/>
    <d v="2025-04-23T00:00:00"/>
    <s v="7597 - WL-53"/>
    <n v="23"/>
    <d v="2025-06-02T00:00:00"/>
    <d v="2025-06-07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3533.1"/>
    <d v="2025-04-25T00:00:00"/>
    <s v="7607 - OB-10"/>
    <n v="20"/>
    <d v="2025-05-10T00:00:00"/>
    <d v="2025-05-17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n v="1"/>
    <x v="1"/>
    <s v="PECHUGA BLOCK"/>
  </r>
  <r>
    <s v="24-GOVERNMENT ISSUES"/>
    <x v="28"/>
    <s v="103533.2"/>
    <d v="2025-04-25T00:00:00"/>
    <s v="7607 - OB-10"/>
    <n v="21"/>
    <d v="2025-05-19T00:00:00"/>
    <d v="2025-05-24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n v="1"/>
    <x v="1"/>
    <s v="PECHUGA BLOCK"/>
  </r>
  <r>
    <s v="24-GOVERNMENT ISSUES"/>
    <x v="28"/>
    <s v="103533.3"/>
    <d v="2025-04-25T00:00:00"/>
    <s v="7607 - OB-10"/>
    <n v="21"/>
    <d v="2025-05-19T00:00:00"/>
    <d v="2025-05-24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3.4"/>
    <d v="2025-04-25T00:00:00"/>
    <s v="7607 - OB-10"/>
    <n v="21"/>
    <d v="2025-05-15T00:00:00"/>
    <d v="2025-05-24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3.5"/>
    <d v="2025-04-25T00:00:00"/>
    <s v="7607 - OB-10"/>
    <n v="22"/>
    <d v="2025-05-22T00:00:00"/>
    <d v="2025-06-01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3.6"/>
    <d v="2025-04-25T00:00:00"/>
    <s v="7607 - OB-10"/>
    <n v="22"/>
    <d v="2025-05-26T00:00:00"/>
    <d v="2025-06-01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3.7"/>
    <d v="2025-04-25T00:00:00"/>
    <s v="7607 - OB-10"/>
    <n v="21"/>
    <d v="2025-05-21T00:00:00"/>
    <d v="2025-06-07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3.8"/>
    <d v="2025-04-25T00:00:00"/>
    <s v="7607 - OB-10"/>
    <n v="22"/>
    <d v="2025-06-02T00:00:00"/>
    <d v="2025-06-07T00:00:00"/>
    <m/>
    <m/>
    <m/>
    <m/>
    <m/>
    <m/>
    <s v="CIP"/>
    <s v="SAO BORJA"/>
    <s v="SANTIAGO VIA LOS ANDES"/>
    <m/>
    <n v="43761"/>
    <s v="OB-10"/>
    <s v="POULTRY"/>
    <x v="15"/>
    <n v="3100"/>
    <m/>
    <s v="SEARA"/>
    <n v="24495"/>
    <m/>
    <m/>
    <m/>
    <m/>
    <m/>
    <m/>
    <x v="1"/>
    <s v=" "/>
    <s v=" "/>
    <s v="BLOQUEO IA"/>
    <s v=" "/>
    <x v="0"/>
    <s v="PECHUGA BLOCK"/>
  </r>
  <r>
    <s v="24-GOVERNMENT ISSUES"/>
    <x v="28"/>
    <s v="103535.1"/>
    <d v="2025-04-25T00:00:00"/>
    <s v="7608 - OB-471"/>
    <n v="22"/>
    <d v="2025-05-26T00:00:00"/>
    <d v="2025-06-01T00:00:00"/>
    <m/>
    <m/>
    <m/>
    <m/>
    <m/>
    <m/>
    <s v="CIP"/>
    <s v="SAO BORJA"/>
    <s v="SANTIAGO VIA LOS ANDES"/>
    <m/>
    <n v="60293"/>
    <s v="OB-471"/>
    <s v="POULTRY"/>
    <x v="2"/>
    <n v="3100"/>
    <m/>
    <s v="SEARA"/>
    <n v="24495"/>
    <m/>
    <m/>
    <m/>
    <m/>
    <m/>
    <m/>
    <x v="1"/>
    <s v=" "/>
    <s v=" "/>
    <s v="BLOQUEO IA"/>
    <s v=" "/>
    <x v="0"/>
    <s v="PECHUGA INTERFOLIADA"/>
  </r>
  <r>
    <s v="24-GOVERNMENT ISSUES"/>
    <x v="28"/>
    <s v="103535.2"/>
    <d v="2025-04-25T00:00:00"/>
    <s v="7608 - OB-471"/>
    <n v="23"/>
    <d v="2025-06-02T00:00:00"/>
    <d v="2025-06-07T00:00:00"/>
    <m/>
    <m/>
    <m/>
    <m/>
    <m/>
    <m/>
    <s v="CIP"/>
    <s v="SAO BORJA"/>
    <s v="SANTIAGO VIA LOS ANDES"/>
    <m/>
    <n v="60293"/>
    <s v="OB-471"/>
    <s v="POULTRY"/>
    <x v="2"/>
    <n v="3100"/>
    <m/>
    <s v="SEARA"/>
    <n v="24495"/>
    <m/>
    <m/>
    <m/>
    <m/>
    <m/>
    <m/>
    <x v="1"/>
    <s v=" "/>
    <s v=" "/>
    <s v="BLOQUEO IA"/>
    <s v=" "/>
    <x v="0"/>
    <s v="PECHUGA INTERFOLIADA"/>
  </r>
  <r>
    <s v="24-GOVERNMENT ISSUES"/>
    <x v="28"/>
    <s v="103535.3"/>
    <d v="2025-04-25T00:00:00"/>
    <s v="7608 - OBM001"/>
    <n v="23"/>
    <d v="2025-06-02T00:00:00"/>
    <d v="2025-06-07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3535.4"/>
    <d v="2025-04-25T00:00:00"/>
    <s v="7608 - OBM001"/>
    <n v="23"/>
    <d v="2025-05-30T00:00:00"/>
    <d v="2025-06-07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3535.5"/>
    <d v="2025-04-25T00:00:00"/>
    <s v="7608 - OBM001"/>
    <n v="23"/>
    <d v="2025-06-02T00:00:00"/>
    <d v="2025-06-07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3535.6"/>
    <d v="2025-04-25T00:00:00"/>
    <s v="7608 - OBM002"/>
    <n v="20"/>
    <d v="2025-05-12T00:00:00"/>
    <d v="2025-05-17T00:00:00"/>
    <m/>
    <m/>
    <m/>
    <m/>
    <m/>
    <m/>
    <s v="CIP"/>
    <s v="SAO BORJA"/>
    <s v="SANTIAGO VIA LOS ANDES"/>
    <m/>
    <n v="996001"/>
    <s v="OBM002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3535.7"/>
    <d v="2025-04-25T00:00:00"/>
    <s v="7608 - FM-21"/>
    <n v="20"/>
    <d v="2025-05-12T00:00:00"/>
    <d v="2025-05-17T00:00:00"/>
    <m/>
    <m/>
    <m/>
    <m/>
    <m/>
    <m/>
    <s v="CIP"/>
    <s v="SAO BORJA"/>
    <s v="SANTIAGO VIA LOS ANDES"/>
    <m/>
    <n v="993493"/>
    <s v="FM-21"/>
    <s v="POULTRY"/>
    <x v="21"/>
    <n v="3000"/>
    <m/>
    <s v="SEARA"/>
    <n v="24492"/>
    <m/>
    <m/>
    <m/>
    <m/>
    <m/>
    <m/>
    <x v="1"/>
    <s v="MARINADOS IQF"/>
    <s v=" "/>
    <s v="BLOQUEO IA"/>
    <s v=" "/>
    <x v="0"/>
    <s v="FILETITOS DE PECHUGA"/>
  </r>
  <r>
    <s v="24-GOVERNMENT ISSUES"/>
    <x v="28"/>
    <s v="104037.1"/>
    <d v="2025-05-09T00:00:00"/>
    <s v="7632 - WL-120"/>
    <n v="21"/>
    <d v="2025-05-19T00:00:00"/>
    <d v="2025-05-24T00:00:00"/>
    <m/>
    <m/>
    <m/>
    <m/>
    <m/>
    <m/>
    <s v="CIP"/>
    <s v="SAO BORJA"/>
    <s v="SANTIAGO VIA LOS ANDES"/>
    <m/>
    <n v="991291"/>
    <s v="WL-120"/>
    <s v="POULTRY"/>
    <x v="33"/>
    <n v="1500"/>
    <m/>
    <s v="SEARA"/>
    <n v="24495"/>
    <m/>
    <m/>
    <m/>
    <m/>
    <m/>
    <m/>
    <x v="1"/>
    <s v=" "/>
    <s v=" "/>
    <s v="BLOQUEO IA"/>
    <s v=" "/>
    <x v="0"/>
    <e v="#N/A"/>
  </r>
  <r>
    <s v="24-GOVERNMENT ISSUES"/>
    <x v="28"/>
    <s v="104037.2"/>
    <d v="2025-05-09T00:00:00"/>
    <s v="7632 - WL-120"/>
    <n v="22"/>
    <d v="2025-05-26T00:00:00"/>
    <d v="2025-06-01T00:00:00"/>
    <m/>
    <m/>
    <m/>
    <m/>
    <m/>
    <m/>
    <s v="CIP"/>
    <s v="SAO BORJA"/>
    <s v="SANTIAGO VIA LOS ANDES"/>
    <m/>
    <n v="991291"/>
    <s v="WL-120"/>
    <s v="POULTRY"/>
    <x v="33"/>
    <n v="1500"/>
    <m/>
    <s v="SEARA"/>
    <n v="24495"/>
    <m/>
    <m/>
    <m/>
    <m/>
    <m/>
    <m/>
    <x v="1"/>
    <s v=" "/>
    <s v=" "/>
    <s v="BLOQUEO IA"/>
    <s v=" "/>
    <x v="0"/>
    <e v="#N/A"/>
  </r>
  <r>
    <s v="24-GOVERNMENT ISSUES"/>
    <x v="28"/>
    <s v="104053.1"/>
    <d v="2025-05-09T00:00:00"/>
    <s v="7661"/>
    <n v="25"/>
    <d v="2025-06-16T00:00:00"/>
    <d v="2025-06-21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4053.2"/>
    <d v="2025-05-09T00:00:00"/>
    <s v="7661"/>
    <n v="27"/>
    <d v="2025-06-30T00:00:00"/>
    <d v="2025-07-05T00:00:00"/>
    <m/>
    <m/>
    <m/>
    <m/>
    <m/>
    <m/>
    <s v="CIP"/>
    <s v="SAO BORJA"/>
    <s v="SANTIAGO VIA LOS ANDES"/>
    <m/>
    <n v="996611"/>
    <s v="OBM001"/>
    <s v="POULTRY"/>
    <x v="8"/>
    <n v="3050"/>
    <m/>
    <s v="SEARA"/>
    <n v="24492"/>
    <m/>
    <m/>
    <m/>
    <m/>
    <m/>
    <m/>
    <x v="1"/>
    <s v="MARINADOS"/>
    <s v=" "/>
    <s v="BLOQUEO IA"/>
    <s v=" "/>
    <x v="0"/>
    <s v="PECHUGA MARINADA"/>
  </r>
  <r>
    <s v="24-GOVERNMENT ISSUES"/>
    <x v="28"/>
    <s v="104054.1"/>
    <d v="2025-05-09T00:00:00"/>
    <s v="7622 - F-39"/>
    <n v="21"/>
    <d v="2025-05-19T00:00:00"/>
    <d v="2025-05-24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054.2"/>
    <d v="2025-05-09T00:00:00"/>
    <s v="7622 - F-39"/>
    <n v="23"/>
    <d v="2025-06-02T00:00:00"/>
    <d v="2025-06-07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117.1"/>
    <d v="2025-05-12T00:00:00"/>
    <s v="7670 - GR-47"/>
    <n v="22"/>
    <d v="2025-05-26T00:00:00"/>
    <d v="2025-05-31T00:00:00"/>
    <m/>
    <m/>
    <m/>
    <m/>
    <m/>
    <m/>
    <s v="CIP"/>
    <s v="SAO BORJA"/>
    <s v="SANTIAGO VIA LOS ANDES"/>
    <m/>
    <n v="994512"/>
    <s v="GR-47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28"/>
    <s v="104117.2"/>
    <d v="2025-05-12T00:00:00"/>
    <s v="7670 - GR-39"/>
    <n v="22"/>
    <d v="2025-05-26T00:00:00"/>
    <d v="2025-05-31T00:00:00"/>
    <m/>
    <m/>
    <m/>
    <m/>
    <m/>
    <m/>
    <s v="CIP"/>
    <s v="SAO BORJA"/>
    <s v="SANTIAGO VIA LOS ANDES"/>
    <m/>
    <n v="994514"/>
    <s v="GR-39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s v="24-GOVERNMENT ISSUES"/>
    <x v="28"/>
    <s v="104118.1"/>
    <d v="2025-05-12T00:00:00"/>
    <s v="7671"/>
    <n v="21"/>
    <d v="2025-05-19T00:00:00"/>
    <d v="2025-05-24T00:00:00"/>
    <m/>
    <m/>
    <m/>
    <m/>
    <m/>
    <m/>
    <s v="CIP"/>
    <s v="SAO BORJA"/>
    <s v="SANTIAGO VIA LOS ANDES"/>
    <m/>
    <n v="994512"/>
    <s v="GR-47"/>
    <s v="POULTRY"/>
    <x v="4"/>
    <n v="1950"/>
    <m/>
    <s v="SEARA"/>
    <n v="1999.2"/>
    <m/>
    <m/>
    <m/>
    <m/>
    <m/>
    <m/>
    <x v="1"/>
    <s v=" "/>
    <s v=" "/>
    <s v="BLOQUEO IA"/>
    <s v=" "/>
    <x v="0"/>
    <s v="POLLO ENTERO 2.1"/>
  </r>
  <r>
    <s v="24-GOVERNMENT ISSUES"/>
    <x v="28"/>
    <s v="104118.2"/>
    <d v="2025-05-12T00:00:00"/>
    <s v="7671 - GR-39"/>
    <n v="21"/>
    <d v="2025-05-19T00:00:00"/>
    <d v="2025-05-24T00:00:00"/>
    <m/>
    <m/>
    <m/>
    <m/>
    <m/>
    <m/>
    <s v="CIP"/>
    <s v="SAO BORJA"/>
    <s v="SANTIAGO VIA LOS ANDES"/>
    <m/>
    <n v="994514"/>
    <s v="GR-39"/>
    <s v="POULTRY"/>
    <x v="4"/>
    <n v="1950"/>
    <m/>
    <s v="SEARA"/>
    <n v="11996.6"/>
    <m/>
    <m/>
    <m/>
    <m/>
    <m/>
    <m/>
    <x v="1"/>
    <s v=" "/>
    <s v=" "/>
    <s v="BLOQUEO IA"/>
    <s v=" "/>
    <x v="0"/>
    <s v="POLLO ENTERO 2.2"/>
  </r>
  <r>
    <s v="24-GOVERNMENT ISSUES"/>
    <x v="28"/>
    <s v="104118.3"/>
    <d v="2025-05-12T00:00:00"/>
    <s v="7672 - OB-465"/>
    <n v="21"/>
    <d v="2025-05-19T00:00:00"/>
    <d v="2025-05-24T00:00:00"/>
    <m/>
    <m/>
    <m/>
    <m/>
    <m/>
    <m/>
    <s v="CIP"/>
    <s v="SAO BORJA"/>
    <s v="SANTIAGO VIA LOS ANDES"/>
    <m/>
    <n v="223429"/>
    <s v="OB-465"/>
    <s v="POULTRY"/>
    <x v="34"/>
    <n v="3200"/>
    <m/>
    <s v="SEARA"/>
    <n v="3000"/>
    <m/>
    <m/>
    <m/>
    <m/>
    <m/>
    <m/>
    <x v="1"/>
    <s v=" "/>
    <s v=" "/>
    <s v="BLOQUEO IA"/>
    <s v=" "/>
    <x v="0"/>
    <s v="PECHUGA DESHUESADA"/>
  </r>
  <r>
    <s v="24-GOVERNMENT ISSUES"/>
    <x v="28"/>
    <s v="104118.4"/>
    <d v="2025-05-12T00:00:00"/>
    <s v="7671 - DW-37"/>
    <n v="21"/>
    <d v="2025-05-19T00:00:00"/>
    <d v="2025-05-24T00:00:00"/>
    <m/>
    <m/>
    <m/>
    <m/>
    <m/>
    <m/>
    <s v="CIP"/>
    <s v="SAO BORJA"/>
    <s v="SANTIAGO VIA LOS ANDES"/>
    <m/>
    <n v="994371"/>
    <s v="DW-37"/>
    <s v="POULTRY"/>
    <x v="5"/>
    <n v="1900"/>
    <m/>
    <s v="SEARA"/>
    <n v="7500"/>
    <m/>
    <m/>
    <m/>
    <m/>
    <m/>
    <m/>
    <x v="1"/>
    <s v=" "/>
    <s v=" "/>
    <s v="BLOQUEO IA"/>
    <s v=" "/>
    <x v="0"/>
    <s v="TRUTRO ALA"/>
  </r>
  <r>
    <s v="24-GOVERNMENT ISSUES"/>
    <x v="28"/>
    <s v="104324.1"/>
    <d v="2025-05-15T00:00:00"/>
    <s v="7689 - GR-54"/>
    <n v="26"/>
    <d v="2025-06-23T00:00:00"/>
    <d v="2025-06-28T00:00:00"/>
    <m/>
    <m/>
    <m/>
    <m/>
    <m/>
    <m/>
    <s v="CIP"/>
    <s v="SAO BORJA"/>
    <s v="SANTIAGO VIA LOS ANDES"/>
    <m/>
    <n v="994511"/>
    <s v="GR-54"/>
    <s v="POULTRY"/>
    <x v="4"/>
    <n v="1900"/>
    <m/>
    <s v="SEARA"/>
    <n v="24496"/>
    <m/>
    <m/>
    <m/>
    <m/>
    <m/>
    <m/>
    <x v="1"/>
    <s v=" "/>
    <s v=" "/>
    <s v="BLOQUEO IA"/>
    <s v=" "/>
    <x v="0"/>
    <s v="POLLO ENTERO 2.0"/>
  </r>
  <r>
    <s v="24-GOVERNMENT ISSUES"/>
    <x v="28"/>
    <s v="104324.2"/>
    <d v="2025-05-15T00:00:00"/>
    <s v="7689 - GR-54"/>
    <n v="27"/>
    <d v="2025-06-30T00:00:00"/>
    <d v="2025-07-05T00:00:00"/>
    <m/>
    <m/>
    <m/>
    <m/>
    <m/>
    <m/>
    <s v="CIP"/>
    <s v="SAO BORJA"/>
    <s v="SANTIAGO VIA LOS ANDES"/>
    <m/>
    <n v="994511"/>
    <s v="GR-54"/>
    <s v="POULTRY"/>
    <x v="4"/>
    <n v="1900"/>
    <m/>
    <s v="SEARA"/>
    <n v="24496"/>
    <m/>
    <m/>
    <m/>
    <m/>
    <m/>
    <m/>
    <x v="1"/>
    <s v=" "/>
    <s v=" "/>
    <s v="BLOQUEO IA"/>
    <s v=" "/>
    <x v="0"/>
    <s v="POLLO ENTERO 2.0"/>
  </r>
  <r>
    <s v="24-GOVERNMENT ISSUES"/>
    <x v="28"/>
    <s v="104326.1"/>
    <d v="2025-05-15T00:00:00"/>
    <s v="7690 - GR1002"/>
    <n v="21"/>
    <d v="2025-05-19T00:00:00"/>
    <d v="2025-05-24T00:00:00"/>
    <m/>
    <m/>
    <m/>
    <m/>
    <m/>
    <m/>
    <s v="CIP"/>
    <s v="SAO BORJA"/>
    <s v="SANTIAGO VIA LOS ANDES"/>
    <m/>
    <n v="993058"/>
    <s v="GR1002"/>
    <s v="POULTRY"/>
    <x v="4"/>
    <n v="1850"/>
    <m/>
    <s v="SEARA"/>
    <n v="22495.200000000001"/>
    <m/>
    <m/>
    <m/>
    <m/>
    <m/>
    <m/>
    <x v="1"/>
    <s v=" "/>
    <s v=" "/>
    <s v="BLOQUEO IA"/>
    <s v=" "/>
    <x v="0"/>
    <s v="POLLO ENTERO 2.4"/>
  </r>
  <r>
    <s v="24-GOVERNMENT ISSUES"/>
    <x v="28"/>
    <s v="104326.2"/>
    <d v="2025-05-15T00:00:00"/>
    <s v="7690 - GR-39"/>
    <n v="21"/>
    <d v="2025-05-19T00:00:00"/>
    <d v="2025-05-24T00:00:00"/>
    <m/>
    <m/>
    <m/>
    <m/>
    <m/>
    <m/>
    <s v="CIP"/>
    <s v="SAO BORJA"/>
    <s v="SANTIAGO VIA LOS ANDES"/>
    <m/>
    <n v="994514"/>
    <s v="GR-39"/>
    <s v="POULTRY"/>
    <x v="4"/>
    <n v="1900"/>
    <m/>
    <s v="SEARA"/>
    <n v="1986.6"/>
    <m/>
    <m/>
    <m/>
    <m/>
    <m/>
    <m/>
    <x v="1"/>
    <s v=" "/>
    <s v=" "/>
    <s v="BLOQUEO IA"/>
    <s v=" "/>
    <x v="0"/>
    <s v="POLLO ENTERO 2.2"/>
  </r>
  <r>
    <s v="24-GOVERNMENT ISSUES"/>
    <x v="28"/>
    <s v="104384.1"/>
    <d v="2025-05-15T00:00:00"/>
    <s v="7693 - WL-53"/>
    <n v="21"/>
    <d v="2025-05-15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10"/>
    <d v="2025-05-15T00:00:00"/>
    <s v="7693 - WL-53"/>
    <n v="25"/>
    <d v="2025-06-16T00:00:00"/>
    <d v="2025-06-2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2"/>
    <d v="2025-05-15T00:00:00"/>
    <s v="7693 - WL-53"/>
    <n v="21"/>
    <d v="2025-05-15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3"/>
    <d v="2025-05-15T00:00:00"/>
    <s v="7693 - WL-53"/>
    <n v="21"/>
    <d v="2025-05-19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4"/>
    <d v="2025-05-15T00:00:00"/>
    <s v="7693 - WL-53"/>
    <n v="21"/>
    <d v="2025-05-19T00:00:00"/>
    <d v="2025-05-2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5"/>
    <d v="2025-05-15T00:00:00"/>
    <s v="7693 - WL-53"/>
    <n v="22"/>
    <d v="2025-05-26T00:00:00"/>
    <d v="2025-05-31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6"/>
    <d v="2025-05-15T00:00:00"/>
    <s v="7693 - WL-53"/>
    <n v="23"/>
    <d v="2025-06-02T00:00:00"/>
    <d v="2025-06-07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7"/>
    <d v="2025-05-15T00:00:00"/>
    <s v="7693 - WL-53"/>
    <n v="23"/>
    <d v="2025-06-02T00:00:00"/>
    <d v="2025-06-07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8"/>
    <d v="2025-05-15T00:00:00"/>
    <s v="7693 - WL-53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384.9"/>
    <d v="2025-05-15T00:00:00"/>
    <s v="7693 - WL-53"/>
    <n v="24"/>
    <d v="2025-06-09T00:00:00"/>
    <d v="2025-06-14T00:00:00"/>
    <m/>
    <m/>
    <m/>
    <m/>
    <m/>
    <m/>
    <s v="CIP"/>
    <s v="SAO BORJA"/>
    <s v="SANTIAGO VIA LOS ANDES"/>
    <m/>
    <n v="994516"/>
    <s v="WL-53"/>
    <s v="POULTRY"/>
    <x v="3"/>
    <n v="1500"/>
    <m/>
    <s v="SEARA"/>
    <n v="24495"/>
    <m/>
    <m/>
    <m/>
    <m/>
    <m/>
    <m/>
    <x v="1"/>
    <s v=" "/>
    <s v=" "/>
    <s v="BLOQUEO IA"/>
    <s v=" "/>
    <x v="0"/>
    <s v="TRUTRO ENTERO"/>
  </r>
  <r>
    <s v="24-GOVERNMENT ISSUES"/>
    <x v="28"/>
    <s v="104508.1"/>
    <d v="2025-05-19T00:00:00"/>
    <s v="7701 - F-39"/>
    <n v="26"/>
    <d v="2025-06-23T00:00:00"/>
    <d v="2025-06-28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10"/>
    <d v="2025-05-19T00:00:00"/>
    <s v="7701 - F-39"/>
    <n v="33"/>
    <d v="2025-08-11T00:00:00"/>
    <d v="2025-08-16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2"/>
    <d v="2025-05-19T00:00:00"/>
    <s v="7701 - F-39"/>
    <n v="26"/>
    <d v="2025-06-23T00:00:00"/>
    <d v="2025-06-28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3"/>
    <d v="2025-05-19T00:00:00"/>
    <s v="7701 - F-39"/>
    <n v="27"/>
    <d v="2025-06-30T00:00:00"/>
    <d v="2025-07-05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4"/>
    <d v="2025-05-19T00:00:00"/>
    <s v="7701 - F-39"/>
    <n v="27"/>
    <d v="2025-06-30T00:00:00"/>
    <d v="2025-07-05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5"/>
    <d v="2025-05-19T00:00:00"/>
    <s v="7701 - F-39"/>
    <n v="28"/>
    <d v="2025-07-07T00:00:00"/>
    <d v="2025-07-12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6"/>
    <d v="2025-05-19T00:00:00"/>
    <s v="7701 - F-39"/>
    <n v="31"/>
    <d v="2025-07-28T00:00:00"/>
    <d v="2025-08-02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7"/>
    <d v="2025-05-19T00:00:00"/>
    <s v="7701 - F-39"/>
    <n v="31"/>
    <d v="2025-07-28T00:00:00"/>
    <d v="2025-08-02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8"/>
    <d v="2025-05-19T00:00:00"/>
    <s v="7701 - F-39"/>
    <n v="32"/>
    <d v="2025-08-04T00:00:00"/>
    <d v="2025-08-09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104508.9"/>
    <d v="2025-05-19T00:00:00"/>
    <s v="7701 - F-39"/>
    <n v="32"/>
    <d v="2025-08-04T00:00:00"/>
    <d v="2025-08-09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"/>
    <x v="28"/>
    <s v="99673.4"/>
    <d v="2025-02-05T00:00:00"/>
    <s v="7396"/>
    <n v="17"/>
    <d v="2025-03-31T00:00:00"/>
    <d v="2025-04-25T00:00:00"/>
    <m/>
    <m/>
    <m/>
    <m/>
    <m/>
    <m/>
    <s v="CIP"/>
    <s v="SAO BORJA"/>
    <s v="SANTIAGO VIA LOS ANDES"/>
    <m/>
    <n v="993495"/>
    <s v="F-37"/>
    <s v="POULTRY"/>
    <x v="23"/>
    <n v="2950"/>
    <m/>
    <s v="SEARA"/>
    <n v="24492"/>
    <m/>
    <m/>
    <m/>
    <m/>
    <m/>
    <m/>
    <x v="1"/>
    <s v=" "/>
    <s v=" "/>
    <s v="BLOQUEO IA"/>
    <n v="1"/>
    <x v="1"/>
    <s v="FILETITOS DE PECHUGA"/>
  </r>
  <r>
    <s v="24-GOVERNMENT ISSUES / _x000a_31-OVERSOLD (MISSING AVAILABILITY)"/>
    <x v="28"/>
    <s v="104059.1"/>
    <d v="2025-05-09T00:00:00"/>
    <s v="7622 - F-39"/>
    <n v="23"/>
    <d v="2025-06-02T00:00:00"/>
    <d v="2025-06-07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 / _x000a_31-OVERSOLD (MISSING AVAILABILITY)"/>
    <x v="28"/>
    <s v="104059.2"/>
    <d v="2025-05-09T00:00:00"/>
    <s v="7622 - F-39"/>
    <n v="24"/>
    <d v="2025-06-09T00:00:00"/>
    <d v="2025-06-14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 / _x000a_31-OVERSOLD (MISSING AVAILABILITY)"/>
    <x v="28"/>
    <s v="104059.3"/>
    <d v="2025-05-09T00:00:00"/>
    <s v="7622 - F-39"/>
    <n v="24"/>
    <d v="2025-06-09T00:00:00"/>
    <d v="2025-06-14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 / _x000a_31-OVERSOLD (MISSING AVAILABILITY)"/>
    <x v="28"/>
    <s v="104059.4"/>
    <d v="2025-05-09T00:00:00"/>
    <s v="7622 - F-39"/>
    <n v="25"/>
    <d v="2025-06-16T00:00:00"/>
    <d v="2025-06-21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s v="24-GOVERNMENT ISSUES / _x000a_31-OVERSOLD (MISSING AVAILABILITY)"/>
    <x v="28"/>
    <s v="104059.5"/>
    <d v="2025-05-09T00:00:00"/>
    <s v="7622 - F-39"/>
    <n v="26"/>
    <d v="2025-06-23T00:00:00"/>
    <d v="2025-06-28T00:00:00"/>
    <m/>
    <m/>
    <m/>
    <m/>
    <m/>
    <m/>
    <s v="CIP"/>
    <s v="SAO BORJA"/>
    <s v="SANTIAGO VIA LOS ANDES"/>
    <m/>
    <n v="993491"/>
    <s v="F-39"/>
    <s v="POULTRY"/>
    <x v="23"/>
    <n v="3100"/>
    <m/>
    <s v="SEARA"/>
    <n v="24495"/>
    <m/>
    <m/>
    <m/>
    <m/>
    <m/>
    <m/>
    <x v="1"/>
    <s v=" "/>
    <s v=" "/>
    <s v="BLOQUEO IA"/>
    <s v=" "/>
    <x v="0"/>
    <s v="FILETITOS DE PECHUGA"/>
  </r>
  <r>
    <m/>
    <x v="28"/>
    <s v="107830.1"/>
    <d v="2025-07-24T00:00:00"/>
    <s v="7848"/>
    <n v="33"/>
    <d v="2025-08-11T00:00:00"/>
    <d v="2025-08-16T00:00:00"/>
    <m/>
    <m/>
    <m/>
    <m/>
    <m/>
    <m/>
    <s v="CIP"/>
    <s v="SAO BORJA"/>
    <s v="SANTIAGO VIA LOS ANDES"/>
    <m/>
    <n v="586307"/>
    <s v="PAL-15"/>
    <s v="PORK"/>
    <x v="0"/>
    <n v="2450"/>
    <m/>
    <s v="SEARA"/>
    <n v="14500"/>
    <m/>
    <m/>
    <m/>
    <m/>
    <m/>
    <m/>
    <x v="7"/>
    <s v=" "/>
    <s v=" "/>
    <s v="AGARDA CSN PARA LIBERAR EL VOLUMEN PARA PROGRAMACIÓN"/>
    <s v=" "/>
    <x v="0"/>
    <s v="CHULETA VETADA"/>
  </r>
  <r>
    <m/>
    <x v="28"/>
    <s v="107830.2"/>
    <d v="2025-07-24T00:00:00"/>
    <s v="7848"/>
    <n v="33"/>
    <d v="2025-08-11T00:00:00"/>
    <d v="2025-08-16T00:00:00"/>
    <m/>
    <m/>
    <m/>
    <m/>
    <m/>
    <m/>
    <s v="CIP"/>
    <s v="SAO BORJA"/>
    <s v="SANTIAGO VIA LOS ANDES"/>
    <m/>
    <n v="992536"/>
    <s v="LRI-26"/>
    <s v="PORK"/>
    <x v="35"/>
    <n v="3700"/>
    <m/>
    <s v="SEARA"/>
    <n v="10000"/>
    <m/>
    <m/>
    <m/>
    <m/>
    <m/>
    <m/>
    <x v="7"/>
    <s v=" "/>
    <s v=" "/>
    <s v="AGARDA CSN PARA LIBERAR EL VOLUMEN PARA PROGRAMACIÓN"/>
    <s v=" "/>
    <x v="0"/>
    <e v="#N/A"/>
  </r>
  <r>
    <m/>
    <x v="29"/>
    <s v="105707.1"/>
    <d v="2025-06-11T00:00:00"/>
    <s v="7765"/>
    <n v="31"/>
    <d v="2025-07-28T00:00:00"/>
    <d v="2025-08-02T00:00:00"/>
    <d v="2025-07-30T00:00:00"/>
    <d v="2025-07-30T00:00:00"/>
    <n v="31"/>
    <n v="0"/>
    <d v="2025-08-01T00:00:00"/>
    <d v="2025-08-04T00:00:00"/>
    <s v="CIP"/>
    <s v="SAO BORJA"/>
    <s v="SANTIAGO VIA LOS ANDES"/>
    <s v="TRANSPORTES DALAROSI LTDA"/>
    <n v="70130"/>
    <s v="LBI-30"/>
    <s v="PORK"/>
    <x v="1"/>
    <n v="2400"/>
    <n v="3237"/>
    <s v="SEARA"/>
    <n v="24482"/>
    <n v="24482"/>
    <n v="1178"/>
    <s v="1275529"/>
    <n v="993740"/>
    <s v="MIY7H41"/>
    <s v="MHP0H42"/>
    <x v="3"/>
    <s v=" "/>
    <s v="30.581 - S. M. DO OESTE - AB.SUINOS/IND"/>
    <s v=" "/>
    <s v=" "/>
    <x v="0"/>
    <s v="CHULETA CENTRO"/>
  </r>
  <r>
    <m/>
    <x v="29"/>
    <s v="107183.3"/>
    <d v="2025-07-10T00:00:00"/>
    <s v="7819"/>
    <n v="33"/>
    <d v="2025-08-11T00:00:00"/>
    <d v="2025-08-17T00:00:00"/>
    <d v="2025-08-12T00:00:00"/>
    <d v="2025-08-12T00:00:00"/>
    <n v="33"/>
    <n v="0"/>
    <m/>
    <m/>
    <s v="CIP"/>
    <s v="SAO BORJA"/>
    <s v="SANTIAGO VIA LOS ANDES"/>
    <s v="SERGIO NAVA CIA LTDA"/>
    <n v="586340"/>
    <s v="SPA-28"/>
    <s v="PORK"/>
    <x v="14"/>
    <n v="3350"/>
    <n v="490"/>
    <s v="SEARA"/>
    <n v="24500"/>
    <n v="24243.919999999998"/>
    <n v="1222"/>
    <m/>
    <n v="995044"/>
    <m/>
    <m/>
    <x v="0"/>
    <s v=" "/>
    <s v="30.136 - SEARA"/>
    <s v=" "/>
    <s v=" "/>
    <x v="0"/>
    <s v="COSTILLAR"/>
  </r>
  <r>
    <m/>
    <x v="29"/>
    <s v="106773.1"/>
    <d v="2025-07-03T00:00:00"/>
    <s v="7798"/>
    <n v="33"/>
    <d v="2025-08-11T00:00:00"/>
    <d v="2025-08-17T00:00:00"/>
    <d v="2025-08-15T00:00:00"/>
    <d v="2025-08-15T00:00:00"/>
    <n v="33"/>
    <n v="0"/>
    <m/>
    <m/>
    <s v="CIP"/>
    <s v="SAO BORJA"/>
    <s v="SANTIAGO VIA LOS ANDES"/>
    <s v="COOPERSEARA"/>
    <n v="993213"/>
    <s v="BBL-51"/>
    <s v="PORK"/>
    <x v="36"/>
    <n v="3900"/>
    <n v="15"/>
    <s v="SEARA"/>
    <n v="12250"/>
    <n v="12240"/>
    <n v="582"/>
    <m/>
    <n v="994817"/>
    <m/>
    <m/>
    <x v="0"/>
    <s v=" "/>
    <s v="30.475 - SEBERI - AB.SUINOS/IND."/>
    <s v=" "/>
    <s v=" "/>
    <x v="0"/>
    <s v="PANCETA SIN HUESO"/>
  </r>
  <r>
    <m/>
    <x v="29"/>
    <s v="106773.2"/>
    <d v="2025-07-03T00:00:00"/>
    <s v="7798"/>
    <n v="33"/>
    <d v="2025-08-11T00:00:00"/>
    <d v="2025-08-17T00:00:00"/>
    <d v="2025-08-15T00:00:00"/>
    <d v="2025-08-15T00:00:00"/>
    <n v="33"/>
    <n v="0"/>
    <m/>
    <m/>
    <s v="CIP"/>
    <s v="SAO BORJA"/>
    <s v="SANTIAGO VIA LOS ANDES"/>
    <s v="COOPERSEARA"/>
    <n v="999901"/>
    <s v="TRO-08"/>
    <s v="PORK"/>
    <x v="28"/>
    <n v="850"/>
    <n v="15"/>
    <s v="SEARA"/>
    <n v="12240"/>
    <n v="12240"/>
    <n v="680"/>
    <m/>
    <n v="994817"/>
    <m/>
    <m/>
    <x v="0"/>
    <s v=" "/>
    <s v="30.475 - SEBERI - AB.SUINOS/IND."/>
    <s v=" "/>
    <s v=" "/>
    <x v="0"/>
    <s v="PATAS DELANTERAS"/>
  </r>
  <r>
    <m/>
    <x v="30"/>
    <s v="107192.2"/>
    <d v="2025-07-10T00:00:00"/>
    <s v="7828"/>
    <n v="33"/>
    <d v="2025-08-11T00:00:00"/>
    <d v="2025-08-17T00:00:00"/>
    <d v="2025-08-12T00:00:00"/>
    <d v="2025-08-11T00:00:00"/>
    <n v="33"/>
    <n v="0"/>
    <d v="2025-08-11T00:00:00"/>
    <m/>
    <s v="CIP"/>
    <s v="SAO BORJA"/>
    <s v="SANTIAGO VIA LOS ANDES"/>
    <s v="TRANSPORTES MARVEL LTDA"/>
    <n v="993277"/>
    <s v="LWS-57"/>
    <s v="PORK"/>
    <x v="17"/>
    <n v="3020"/>
    <n v="876"/>
    <s v="SEARA"/>
    <n v="24500"/>
    <n v="24313.91"/>
    <n v="1225"/>
    <m/>
    <n v="1003892"/>
    <s v="MME8774"/>
    <s v="GCR0565"/>
    <x v="3"/>
    <s v=" "/>
    <s v="36.827 - ANA RECH - AB.SUINOS/IND."/>
    <s v=" "/>
    <s v=" "/>
    <x v="0"/>
    <s v="PULPA PIERNA"/>
  </r>
  <r>
    <s v="14-MISSING INSTRUCTIONS / _x000a_34-MISSING PRE PAYMENT"/>
    <x v="30"/>
    <s v="107714.1"/>
    <d v="2025-07-22T00:00:00"/>
    <s v="7844"/>
    <n v="33"/>
    <d v="2025-08-11T00:00:00"/>
    <d v="2025-08-17T00:00:00"/>
    <m/>
    <m/>
    <m/>
    <m/>
    <m/>
    <m/>
    <s v="CIP"/>
    <s v="SAO BORJA"/>
    <s v="SANTIAGO VIA LOS ANDES"/>
    <m/>
    <n v="70130"/>
    <s v="LBI-30"/>
    <s v="PORK"/>
    <x v="1"/>
    <n v="2300"/>
    <m/>
    <s v="SEARA"/>
    <n v="24500"/>
    <m/>
    <m/>
    <m/>
    <m/>
    <m/>
    <m/>
    <x v="1"/>
    <s v=" "/>
    <s v=" "/>
    <s v="AGUARDAMOS PAGO PARA ESTA SEMANA"/>
    <s v=" "/>
    <x v="0"/>
    <s v="CHULETA CENTRO"/>
  </r>
  <r>
    <s v="14-MISSING INSTRUCTIONS / _x000a_34-MISSING PRE PAYMENT"/>
    <x v="30"/>
    <s v="108000.1"/>
    <d v="2025-07-29T00:00:00"/>
    <s v="7853"/>
    <n v="34"/>
    <d v="2025-08-18T00:00:00"/>
    <d v="2025-08-24T00:00:00"/>
    <m/>
    <m/>
    <m/>
    <m/>
    <m/>
    <m/>
    <s v="CIP"/>
    <s v="SAO BORJA"/>
    <s v="SANTIAGO VIA LOS ANDES"/>
    <m/>
    <n v="586307"/>
    <s v="PAL-15"/>
    <s v="PORK"/>
    <x v="0"/>
    <n v="2500"/>
    <m/>
    <s v="SEARA"/>
    <n v="24500"/>
    <m/>
    <m/>
    <m/>
    <m/>
    <m/>
    <m/>
    <x v="1"/>
    <s v=" "/>
    <s v=" "/>
    <s v="AGUARDAMOS PAGO PARA ESTA SEMANA"/>
    <s v=" "/>
    <x v="0"/>
    <s v="CHULETA VETADA"/>
  </r>
  <r>
    <s v="34-MISSING PRE PAYMENT"/>
    <x v="30"/>
    <s v="107192.3"/>
    <d v="2025-07-10T00:00:00"/>
    <s v="7828"/>
    <n v="34"/>
    <d v="2025-08-18T00:00:00"/>
    <d v="2025-08-24T00:00:00"/>
    <m/>
    <m/>
    <m/>
    <m/>
    <m/>
    <m/>
    <s v="CIP"/>
    <s v="SAO BORJA"/>
    <s v="SANTIAGO VIA LOS ANDES"/>
    <m/>
    <n v="993277"/>
    <s v="LWS-57"/>
    <s v="PORK"/>
    <x v="17"/>
    <n v="3020"/>
    <m/>
    <s v="SEARA"/>
    <n v="24500"/>
    <m/>
    <m/>
    <m/>
    <m/>
    <m/>
    <m/>
    <x v="1"/>
    <s v=" "/>
    <s v=" "/>
    <s v="AGUARDAMOS PAGO PARA ESTA SEMANA"/>
    <s v=" "/>
    <x v="0"/>
    <s v="PULPA PIERNA"/>
  </r>
  <r>
    <m/>
    <x v="31"/>
    <s v="106526.1"/>
    <d v="2025-06-27T00:00:00"/>
    <s v="7781"/>
    <n v="31"/>
    <d v="2025-07-28T00:00:00"/>
    <d v="2025-08-02T00:00:00"/>
    <d v="2025-08-04T00:00:00"/>
    <d v="2025-08-04T00:00:00"/>
    <n v="32"/>
    <n v="1"/>
    <d v="2025-08-05T00:00:00"/>
    <d v="2025-08-11T00:00:00"/>
    <s v="CIP"/>
    <s v="SAO BORJA"/>
    <s v="SANTIAGO VIA LOS ANDES"/>
    <s v="COOPERSEARA"/>
    <n v="242879"/>
    <s v="SNF104"/>
    <s v="INDUSTRIALIZED"/>
    <x v="37"/>
    <n v="2250"/>
    <n v="576"/>
    <s v="FUNDO RIO ALEGRE"/>
    <n v="21168"/>
    <n v="21168"/>
    <n v="1764"/>
    <s v="1276372"/>
    <n v="1002272"/>
    <s v="QJZ1B42"/>
    <s v="RYG1G59"/>
    <x v="5"/>
    <s v=" "/>
    <s v="30.126 - ITAPIRANGA"/>
    <s v="FACTURARÓN CON LA PLACA EQUIVOCADA, TUVIERON QUE CREAR NUEVA CARGA Y FACTURA NUEVAMENTE 05/09"/>
    <n v="1"/>
    <x v="3"/>
    <s v="CARNE Y PIEL DE POLLO COCIDA, CONDIMENTADA, REBOZADA Y CONGELADA"/>
  </r>
  <r>
    <m/>
    <x v="31"/>
    <s v="106527.1"/>
    <d v="2025-06-27T00:00:00"/>
    <s v="7782"/>
    <n v="31"/>
    <d v="2025-07-28T00:00:00"/>
    <d v="2025-08-02T00:00:00"/>
    <d v="2025-08-07T00:00:00"/>
    <d v="2025-08-07T00:00:00"/>
    <n v="32"/>
    <n v="1"/>
    <d v="2025-08-07T00:00:00"/>
    <d v="2025-08-11T00:00:00"/>
    <s v="CIP"/>
    <s v="SAO BORJA"/>
    <s v="SANTIAGO VIA LOS ANDES"/>
    <s v="BRILHANTE TRANSPORTES NACIONAL"/>
    <n v="240299"/>
    <s v="SNG-51"/>
    <s v="INDUSTRIALIZED"/>
    <x v="37"/>
    <n v="2225"/>
    <n v="576"/>
    <s v="FUNDO RIO ALEGRE"/>
    <n v="22992"/>
    <n v="22992"/>
    <n v="1916"/>
    <s v="1277032"/>
    <n v="990905"/>
    <s v="SDX2H78"/>
    <s v="RLP8B95"/>
    <x v="5"/>
    <s v=" "/>
    <s v="30.126 - ITAPIRANGA"/>
    <s v="ATRASO DE PRODUCCÓN"/>
    <n v="1"/>
    <x v="2"/>
    <s v="CARNE Y PIEL DE POLLO COCIDA, CONDIMENTADA, REBOZADA Y CONGELADA"/>
  </r>
  <r>
    <s v="24-GOVERNMENT ISSUES"/>
    <x v="31"/>
    <s v="100040.1"/>
    <d v="2025-02-13T00:00:00"/>
    <s v="7412"/>
    <n v="17"/>
    <d v="2025-04-21T00:00:00"/>
    <d v="2025-04-26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12800"/>
    <m/>
    <m/>
    <m/>
    <m/>
    <m/>
    <m/>
    <x v="1"/>
    <s v=" "/>
    <s v=" "/>
    <s v="BLOQUEO IA"/>
    <n v="0.58769513314967858"/>
    <x v="1"/>
    <s v="PECHUGA DE POLLO DESHUESADA "/>
  </r>
  <r>
    <s v="24-GOVERNMENT ISSUES"/>
    <x v="31"/>
    <s v="100040.2"/>
    <d v="2025-02-13T00:00:00"/>
    <s v="7412"/>
    <n v="21"/>
    <d v="2025-05-19T00:00:00"/>
    <d v="2025-05-24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12800"/>
    <m/>
    <m/>
    <m/>
    <m/>
    <m/>
    <m/>
    <x v="1"/>
    <s v=" "/>
    <s v=" "/>
    <s v="BLOQUEO IA"/>
    <s v=" "/>
    <x v="0"/>
    <s v="PECHUGA DE POLLO DESHUESADA "/>
  </r>
  <r>
    <s v="24-GOVERNMENT ISSUES"/>
    <x v="31"/>
    <s v="100040.3"/>
    <d v="2025-02-13T00:00:00"/>
    <s v="7412"/>
    <n v="17"/>
    <d v="2025-04-21T00:00:00"/>
    <d v="2025-04-26T00:00:00"/>
    <m/>
    <m/>
    <m/>
    <m/>
    <m/>
    <m/>
    <s v="CIP"/>
    <s v="SAO BORJA"/>
    <s v="SANTIAGO VIA LOS ANDES"/>
    <m/>
    <n v="993543"/>
    <s v="WL-86"/>
    <s v="POULTRY"/>
    <x v="3"/>
    <n v="1650"/>
    <m/>
    <s v="FUNDO RIO ALEGRE"/>
    <n v="8988"/>
    <m/>
    <m/>
    <m/>
    <m/>
    <m/>
    <m/>
    <x v="1"/>
    <s v=" "/>
    <s v=" "/>
    <s v="BLOQUEO IA"/>
    <n v="0.41267217630853992"/>
    <x v="1"/>
    <s v="TRUTRO ENTERO"/>
  </r>
  <r>
    <s v="24-GOVERNMENT ISSUES"/>
    <x v="31"/>
    <s v="100040.4"/>
    <d v="2025-02-13T00:00:00"/>
    <s v="7412"/>
    <n v="21"/>
    <d v="2025-05-19T00:00:00"/>
    <d v="2025-05-24T00:00:00"/>
    <m/>
    <m/>
    <m/>
    <m/>
    <m/>
    <m/>
    <s v="CIP"/>
    <s v="SAO BORJA"/>
    <s v="SANTIAGO VIA LOS ANDES"/>
    <m/>
    <n v="993543"/>
    <s v="WL-86"/>
    <s v="POULTRY"/>
    <x v="3"/>
    <n v="1650"/>
    <m/>
    <s v="FUNDO RIO ALEGRE"/>
    <n v="9000"/>
    <m/>
    <m/>
    <m/>
    <m/>
    <m/>
    <m/>
    <x v="1"/>
    <s v=" "/>
    <s v=" "/>
    <s v="BLOQUEO IA"/>
    <s v=" "/>
    <x v="0"/>
    <s v="TRUTRO ENTERO"/>
  </r>
  <r>
    <s v="24-GOVERNMENT ISSUES"/>
    <x v="31"/>
    <s v="104039.1"/>
    <d v="2025-05-09T00:00:00"/>
    <s v="7650"/>
    <n v="22"/>
    <d v="2025-05-26T00:00:00"/>
    <d v="2025-05-31T00:00:00"/>
    <m/>
    <m/>
    <m/>
    <m/>
    <m/>
    <m/>
    <s v="CIP"/>
    <s v="SAO BORJA"/>
    <s v="SANTIAGO VIA LOS ANDES"/>
    <m/>
    <n v="993399"/>
    <s v="F-41"/>
    <s v="POULTRY"/>
    <x v="39"/>
    <n v="3300"/>
    <m/>
    <s v="FUNDO RIO ALEGRE"/>
    <n v="24499.200000000001"/>
    <m/>
    <m/>
    <m/>
    <m/>
    <m/>
    <m/>
    <x v="1"/>
    <s v=" "/>
    <s v=" "/>
    <s v="BLOQUEO IA"/>
    <s v=" "/>
    <x v="0"/>
    <s v="FILETITOS DE PECHUGA"/>
  </r>
  <r>
    <s v="24-GOVERNMENT ISSUES"/>
    <x v="31"/>
    <s v="104040.1"/>
    <d v="2025-05-09T00:00:00"/>
    <s v="7651"/>
    <n v="25"/>
    <d v="2025-06-16T00:00:00"/>
    <d v="2025-06-21T00:00:00"/>
    <m/>
    <m/>
    <m/>
    <m/>
    <m/>
    <m/>
    <s v="CIP"/>
    <s v="SAO BORJA"/>
    <s v="SANTIAGO VIA LOS ANDES"/>
    <m/>
    <n v="993399"/>
    <s v="F-41"/>
    <s v="POULTRY"/>
    <x v="39"/>
    <n v="3300"/>
    <m/>
    <s v="FUNDO RIO ALEGRE"/>
    <n v="2393.6"/>
    <m/>
    <m/>
    <m/>
    <m/>
    <m/>
    <m/>
    <x v="1"/>
    <s v=" "/>
    <s v=" "/>
    <s v="BLOQUEO IA"/>
    <s v=" "/>
    <x v="0"/>
    <s v="FILETITOS DE PECHUGA"/>
  </r>
  <r>
    <s v="24-GOVERNMENT ISSUES"/>
    <x v="31"/>
    <s v="104040.2"/>
    <d v="2025-05-09T00:00:00"/>
    <s v="7651"/>
    <n v="25"/>
    <d v="2025-06-16T00:00:00"/>
    <d v="2025-06-21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9600"/>
    <m/>
    <m/>
    <m/>
    <m/>
    <m/>
    <m/>
    <x v="1"/>
    <s v=" "/>
    <s v=" "/>
    <s v="BLOQUEO IA"/>
    <s v=" "/>
    <x v="0"/>
    <s v="PECHUGA DE POLLO DESHUESADA "/>
  </r>
  <r>
    <s v="24-GOVERNMENT ISSUES"/>
    <x v="31"/>
    <s v="104040.3"/>
    <d v="2025-05-09T00:00:00"/>
    <s v="7651"/>
    <n v="25"/>
    <d v="2025-06-16T00:00:00"/>
    <d v="2025-06-21T00:00:00"/>
    <m/>
    <m/>
    <m/>
    <m/>
    <m/>
    <m/>
    <s v="CIP"/>
    <s v="SAO BORJA"/>
    <s v="SANTIAGO VIA LOS ANDES"/>
    <m/>
    <n v="993398"/>
    <s v="F-42"/>
    <s v="POULTRY"/>
    <x v="23"/>
    <n v="3250"/>
    <m/>
    <s v="FUNDO RIO ALEGRE"/>
    <n v="11700"/>
    <m/>
    <m/>
    <m/>
    <m/>
    <m/>
    <m/>
    <x v="1"/>
    <s v="FRANGO 4,5KGS"/>
    <s v=" "/>
    <s v="BLOQUEO IA"/>
    <s v=" "/>
    <x v="0"/>
    <s v="FILETITOS DE PECHUGA"/>
  </r>
  <r>
    <s v="24-GOVERNMENT ISSUES"/>
    <x v="31"/>
    <s v="104041.1"/>
    <d v="2025-05-09T00:00:00"/>
    <s v="7652"/>
    <n v="24"/>
    <d v="2025-06-09T00:00:00"/>
    <d v="2025-06-14T00:00:00"/>
    <m/>
    <m/>
    <m/>
    <m/>
    <m/>
    <m/>
    <s v="CIP"/>
    <s v="SAO BORJA"/>
    <s v="SANTIAGO VIA LOS ANDES"/>
    <m/>
    <n v="993399"/>
    <s v="F-41"/>
    <s v="POULTRY"/>
    <x v="39"/>
    <n v="3300"/>
    <m/>
    <s v="FUNDO RIO ALEGRE"/>
    <n v="12288"/>
    <m/>
    <m/>
    <m/>
    <m/>
    <m/>
    <m/>
    <x v="1"/>
    <s v=" "/>
    <s v=" "/>
    <s v="BLOQUEO IA"/>
    <s v=" "/>
    <x v="0"/>
    <s v="FILETITOS DE PECHUGA"/>
  </r>
  <r>
    <s v="24-GOVERNMENT ISSUES"/>
    <x v="31"/>
    <s v="104041.2"/>
    <d v="2025-05-09T00:00:00"/>
    <s v="7652"/>
    <n v="24"/>
    <d v="2025-06-09T00:00:00"/>
    <d v="2025-06-14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9792"/>
    <m/>
    <m/>
    <m/>
    <m/>
    <m/>
    <m/>
    <x v="1"/>
    <s v=" "/>
    <s v=" "/>
    <s v="BLOQUEO IA"/>
    <s v=" "/>
    <x v="0"/>
    <s v="PECHUGA DE POLLO DESHUESADA "/>
  </r>
  <r>
    <s v="24-GOVERNMENT ISSUES"/>
    <x v="31"/>
    <s v="104041.3"/>
    <d v="2025-05-09T00:00:00"/>
    <s v="7652"/>
    <n v="24"/>
    <d v="2025-06-09T00:00:00"/>
    <d v="2025-06-14T00:00:00"/>
    <m/>
    <m/>
    <m/>
    <m/>
    <m/>
    <m/>
    <s v="CIP"/>
    <s v="SAO BORJA"/>
    <s v="SANTIAGO VIA LOS ANDES"/>
    <m/>
    <n v="994368"/>
    <s v="T-38"/>
    <s v="POULTRY"/>
    <x v="24"/>
    <n v="2200"/>
    <m/>
    <s v="FUNDO RIO ALEGRE"/>
    <n v="1792"/>
    <m/>
    <m/>
    <m/>
    <m/>
    <m/>
    <m/>
    <x v="1"/>
    <s v=" "/>
    <s v=" "/>
    <s v="BLOQUEO IA"/>
    <s v=" "/>
    <x v="0"/>
    <s v="TRUTRO CORTO"/>
  </r>
  <r>
    <s v="24-GOVERNMENT ISSUES"/>
    <x v="31"/>
    <s v="104042.1"/>
    <d v="2025-05-09T00:00:00"/>
    <s v="7653"/>
    <n v="26"/>
    <d v="2025-06-23T00:00:00"/>
    <d v="2025-06-28T00:00:00"/>
    <m/>
    <m/>
    <m/>
    <m/>
    <m/>
    <m/>
    <s v="CIP"/>
    <s v="SAO BORJA"/>
    <s v="SANTIAGO VIA LOS ANDES"/>
    <m/>
    <n v="993399"/>
    <s v="F-41"/>
    <s v="POULTRY"/>
    <x v="39"/>
    <n v="3300"/>
    <m/>
    <s v="FUNDO RIO ALEGRE"/>
    <n v="15296"/>
    <m/>
    <m/>
    <m/>
    <m/>
    <m/>
    <m/>
    <x v="1"/>
    <s v=" "/>
    <s v=" "/>
    <s v="BLOQUEO IA"/>
    <s v=" "/>
    <x v="0"/>
    <s v="FILETITOS DE PECHUGA"/>
  </r>
  <r>
    <s v="24-GOVERNMENT ISSUES"/>
    <x v="31"/>
    <s v="104042.2"/>
    <d v="2025-05-09T00:00:00"/>
    <s v="7653"/>
    <n v="26"/>
    <d v="2025-06-23T00:00:00"/>
    <d v="2025-06-28T00:00:00"/>
    <m/>
    <m/>
    <m/>
    <m/>
    <m/>
    <m/>
    <s v="CIP"/>
    <s v="SAO BORJA"/>
    <s v="SANTIAGO VIA LOS ANDES"/>
    <m/>
    <n v="993398"/>
    <s v="F-42"/>
    <s v="POULTRY"/>
    <x v="23"/>
    <n v="3250"/>
    <m/>
    <s v="FUNDO RIO ALEGRE"/>
    <n v="8892"/>
    <m/>
    <m/>
    <m/>
    <m/>
    <m/>
    <m/>
    <x v="1"/>
    <s v="FRANGO 4,5KGS"/>
    <s v=" "/>
    <s v="BLOQUEO IA"/>
    <s v=" "/>
    <x v="0"/>
    <s v="FILETITOS DE PECHUGA"/>
  </r>
  <r>
    <s v="24-GOVERNMENT ISSUES"/>
    <x v="31"/>
    <s v="104043.1"/>
    <d v="2025-05-09T00:00:00"/>
    <s v="7654"/>
    <n v="29"/>
    <d v="2025-07-14T00:00:00"/>
    <d v="2025-07-19T00:00:00"/>
    <m/>
    <m/>
    <m/>
    <m/>
    <m/>
    <m/>
    <s v="CIP"/>
    <s v="SAO BORJA"/>
    <s v="SANTIAGO VIA LOS ANDES"/>
    <m/>
    <n v="993399"/>
    <s v="F-41"/>
    <s v="POULTRY"/>
    <x v="39"/>
    <n v="3300"/>
    <m/>
    <s v="FUNDO RIO ALEGRE"/>
    <n v="19392"/>
    <m/>
    <m/>
    <m/>
    <m/>
    <m/>
    <m/>
    <x v="1"/>
    <s v=" "/>
    <s v=" "/>
    <s v="BLOQUEO IA"/>
    <s v=" "/>
    <x v="0"/>
    <s v="FILETITOS DE PECHUGA"/>
  </r>
  <r>
    <s v="24-GOVERNMENT ISSUES"/>
    <x v="31"/>
    <s v="104043.2"/>
    <d v="2025-05-09T00:00:00"/>
    <s v="7654"/>
    <n v="29"/>
    <d v="2025-07-14T00:00:00"/>
    <d v="2025-07-19T00:00:00"/>
    <m/>
    <m/>
    <m/>
    <m/>
    <m/>
    <m/>
    <s v="CIP"/>
    <s v="SAO BORJA"/>
    <s v="SANTIAGO VIA LOS ANDES"/>
    <m/>
    <n v="993541"/>
    <s v="DW-71"/>
    <s v="POULTRY"/>
    <x v="5"/>
    <n v="2200"/>
    <m/>
    <s v="FUNDO RIO ALEGRE"/>
    <n v="4800"/>
    <m/>
    <m/>
    <m/>
    <m/>
    <m/>
    <m/>
    <x v="1"/>
    <s v=" "/>
    <s v=" "/>
    <s v="BLOQUEO IA"/>
    <s v=" "/>
    <x v="0"/>
    <s v="TRUTRO ALA"/>
  </r>
  <r>
    <s v="24-GOVERNMENT ISSUES"/>
    <x v="31"/>
    <s v="104044.1"/>
    <d v="2025-05-09T00:00:00"/>
    <s v="7655"/>
    <n v="28"/>
    <d v="2025-07-07T00:00:00"/>
    <d v="2025-07-12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10969.6"/>
    <m/>
    <m/>
    <m/>
    <m/>
    <m/>
    <m/>
    <x v="1"/>
    <s v=" "/>
    <s v=" "/>
    <s v="BLOQUEO IA"/>
    <s v=" "/>
    <x v="0"/>
    <s v="PECHUGA DE POLLO DESHUESADA "/>
  </r>
  <r>
    <s v="24-GOVERNMENT ISSUES"/>
    <x v="31"/>
    <s v="104044.2"/>
    <d v="2025-05-09T00:00:00"/>
    <s v="7655"/>
    <n v="28"/>
    <d v="2025-07-07T00:00:00"/>
    <d v="2025-07-12T00:00:00"/>
    <m/>
    <m/>
    <m/>
    <m/>
    <m/>
    <m/>
    <s v="CIP"/>
    <s v="SAO BORJA"/>
    <s v="SANTIAGO VIA LOS ANDES"/>
    <m/>
    <n v="994368"/>
    <s v="T-38"/>
    <s v="POULTRY"/>
    <x v="24"/>
    <n v="2200"/>
    <m/>
    <s v="FUNDO RIO ALEGRE"/>
    <n v="4044.8"/>
    <m/>
    <m/>
    <m/>
    <m/>
    <m/>
    <m/>
    <x v="1"/>
    <s v=" "/>
    <s v=" "/>
    <s v="BLOQUEO IA"/>
    <s v=" "/>
    <x v="0"/>
    <s v="TRUTRO CORTO"/>
  </r>
  <r>
    <s v="24-GOVERNMENT ISSUES"/>
    <x v="31"/>
    <s v="104044.3"/>
    <d v="2025-05-09T00:00:00"/>
    <s v="7655"/>
    <n v="28"/>
    <d v="2025-07-07T00:00:00"/>
    <d v="2025-07-12T00:00:00"/>
    <m/>
    <m/>
    <m/>
    <m/>
    <m/>
    <m/>
    <s v="CIP"/>
    <s v="SAO BORJA"/>
    <s v="SANTIAGO VIA LOS ANDES"/>
    <m/>
    <n v="993398"/>
    <s v="F-42"/>
    <s v="POULTRY"/>
    <x v="23"/>
    <n v="3250"/>
    <m/>
    <s v="FUNDO RIO ALEGRE"/>
    <n v="8577"/>
    <m/>
    <m/>
    <m/>
    <m/>
    <m/>
    <m/>
    <x v="1"/>
    <s v="FRANGO 4,5KGS"/>
    <s v=" "/>
    <s v="BLOQUEO IA"/>
    <s v=" "/>
    <x v="0"/>
    <s v="FILETITOS DE PECHUGA"/>
  </r>
  <r>
    <s v="24-GOVERNMENT ISSUES"/>
    <x v="31"/>
    <s v="104046.1"/>
    <d v="2025-05-09T00:00:00"/>
    <s v="7656"/>
    <n v="28"/>
    <d v="2025-07-07T00:00:00"/>
    <d v="2025-07-12T00:00:00"/>
    <m/>
    <m/>
    <m/>
    <m/>
    <m/>
    <m/>
    <s v="CIP"/>
    <s v="SAO BORJA"/>
    <s v="SANTIAGO VIA LOS ANDES"/>
    <m/>
    <n v="237298"/>
    <s v="OB-147"/>
    <s v="POULTRY"/>
    <x v="38"/>
    <n v="3400"/>
    <m/>
    <s v="FUNDO RIO ALEGRE"/>
    <n v="16819.2"/>
    <m/>
    <m/>
    <m/>
    <m/>
    <m/>
    <m/>
    <x v="1"/>
    <s v=" "/>
    <s v=" "/>
    <s v="BLOQUEO IA"/>
    <s v=" "/>
    <x v="0"/>
    <s v="PECHUGA DE POLLO DESHUESADA "/>
  </r>
  <r>
    <s v="24-GOVERNMENT ISSUES"/>
    <x v="31"/>
    <s v="104046.2"/>
    <d v="2025-05-09T00:00:00"/>
    <s v="7656"/>
    <n v="28"/>
    <d v="2025-07-07T00:00:00"/>
    <d v="2025-07-12T00:00:00"/>
    <m/>
    <m/>
    <m/>
    <m/>
    <m/>
    <m/>
    <s v="CIP"/>
    <s v="SAO BORJA"/>
    <s v="SANTIAGO VIA LOS ANDES"/>
    <m/>
    <n v="993546"/>
    <s v="D-07"/>
    <s v="POULTRY"/>
    <x v="40"/>
    <n v="2350"/>
    <m/>
    <s v="FUNDO RIO ALEGRE"/>
    <n v="2393.6"/>
    <m/>
    <m/>
    <m/>
    <m/>
    <m/>
    <m/>
    <x v="1"/>
    <s v=" "/>
    <s v=" "/>
    <s v="BLOQUEO IA"/>
    <s v=" "/>
    <x v="0"/>
    <s v="TRUTRO LARGO"/>
  </r>
  <r>
    <s v="24-GOVERNMENT ISSUES"/>
    <x v="31"/>
    <s v="104046.3"/>
    <d v="2025-05-09T00:00:00"/>
    <s v="7656"/>
    <n v="28"/>
    <d v="2025-07-07T00:00:00"/>
    <d v="2025-07-12T00:00:00"/>
    <m/>
    <m/>
    <m/>
    <m/>
    <m/>
    <m/>
    <s v="CIP"/>
    <s v="SAO BORJA"/>
    <s v="SANTIAGO VIA LOS ANDES"/>
    <m/>
    <n v="993543"/>
    <s v="WL-86"/>
    <s v="POULTRY"/>
    <x v="3"/>
    <n v="1650"/>
    <m/>
    <s v="FUNDO RIO ALEGRE"/>
    <n v="4224"/>
    <m/>
    <m/>
    <m/>
    <m/>
    <m/>
    <m/>
    <x v="1"/>
    <s v=" "/>
    <s v=" "/>
    <s v="BLOQUEO IA"/>
    <s v=" "/>
    <x v="0"/>
    <s v="TRUTRO ENTERO"/>
  </r>
  <r>
    <m/>
    <x v="32"/>
    <s v="107186.3"/>
    <d v="2025-07-10T00:00:00"/>
    <s v="7822"/>
    <n v="32"/>
    <d v="2025-08-04T00:00:00"/>
    <d v="2025-08-09T00:00:00"/>
    <d v="2025-08-04T00:00:00"/>
    <d v="2025-08-04T00:00:00"/>
    <n v="32"/>
    <n v="0"/>
    <d v="2025-08-04T00:00:00"/>
    <d v="2025-08-08T00:00:00"/>
    <s v="CIP"/>
    <s v="SAO BORJA"/>
    <s v="SANTIAGO VIA LOS ANDES"/>
    <s v="TRANSPORTES ZENI LTDA"/>
    <n v="586307"/>
    <s v="PAL-15"/>
    <s v="PORK"/>
    <x v="0"/>
    <n v="2500"/>
    <n v="60"/>
    <s v="SEARA"/>
    <n v="24488.35"/>
    <n v="24488.35"/>
    <n v="1192"/>
    <s v="1276117"/>
    <n v="994837"/>
    <s v="QJJ8068"/>
    <s v="RLI5J51"/>
    <x v="3"/>
    <s v=" "/>
    <s v="30.918 - TRES PASSOS - AB.SUINOS/IND."/>
    <s v=" "/>
    <s v=" "/>
    <x v="0"/>
    <s v="CHULETA VETADA"/>
  </r>
  <r>
    <m/>
    <x v="32"/>
    <s v="108081.1"/>
    <d v="2025-07-30T00:00:00"/>
    <s v="7699 - REEMP"/>
    <n v="32"/>
    <d v="2025-08-04T00:00:00"/>
    <d v="2025-08-10T00:00:00"/>
    <d v="2025-08-05T00:00:00"/>
    <d v="2025-08-05T00:00:00"/>
    <n v="32"/>
    <n v="0"/>
    <d v="2025-08-04T00:00:00"/>
    <d v="2025-08-05T00:00:00"/>
    <s v="CIP"/>
    <s v="SAO BORJA"/>
    <s v="SANTIAGO VIA LOS ANDES"/>
    <s v="TRANSPORTES DALAROSI LTDA"/>
    <n v="586307"/>
    <s v="PAL-15"/>
    <s v="PORK"/>
    <x v="0"/>
    <n v="2550"/>
    <n v="876"/>
    <s v="SEARA"/>
    <n v="24369.45"/>
    <n v="24369.45"/>
    <n v="1278"/>
    <s v="1276163"/>
    <n v="1001136"/>
    <s v="RLA3G26"/>
    <s v="MJV7591"/>
    <x v="3"/>
    <s v=" "/>
    <s v="36.827 - ANA RECH - AB.SUINOS/IND."/>
    <s v=" "/>
    <s v=" "/>
    <x v="0"/>
    <s v="CHULETA VETADA"/>
  </r>
  <r>
    <m/>
    <x v="32"/>
    <s v="107190.1"/>
    <d v="2025-07-10T00:00:00"/>
    <s v="7826"/>
    <n v="32"/>
    <d v="2025-08-04T00:00:00"/>
    <d v="2025-08-10T00:00:00"/>
    <d v="2025-08-06T00:00:00"/>
    <d v="2025-08-06T00:00:00"/>
    <n v="32"/>
    <n v="0"/>
    <d v="2025-08-06T00:00:00"/>
    <d v="2025-08-07T00:00:00"/>
    <s v="CIP"/>
    <s v="SAO BORJA"/>
    <s v="SANTIAGO VIA LOS ANDES"/>
    <s v="SERGIO NAVA CIA LTDA"/>
    <n v="993277"/>
    <s v="LWS-57"/>
    <s v="PORK"/>
    <x v="17"/>
    <n v="2950"/>
    <n v="490"/>
    <s v="SEARA"/>
    <n v="24470.29"/>
    <n v="24470.29"/>
    <n v="1169"/>
    <s v="1276742"/>
    <n v="994785"/>
    <s v="SXB5E66"/>
    <s v="SXB5E36"/>
    <x v="3"/>
    <s v=" "/>
    <s v="30.136 - SEARA"/>
    <s v=" "/>
    <s v=" "/>
    <x v="0"/>
    <s v="PULPA PIERNA"/>
  </r>
  <r>
    <m/>
    <x v="32"/>
    <s v="107185.2"/>
    <d v="2025-07-10T00:00:00"/>
    <s v="7821"/>
    <n v="32"/>
    <d v="2025-08-04T00:00:00"/>
    <d v="2025-08-08T00:00:00"/>
    <d v="2025-08-07T00:00:00"/>
    <d v="2025-08-06T00:00:00"/>
    <n v="32"/>
    <n v="0"/>
    <d v="2025-08-06T00:00:00"/>
    <d v="2025-08-08T00:00:00"/>
    <s v="CIP"/>
    <s v="SAO BORJA"/>
    <s v="SANTIAGO VIA LOS ANDES"/>
    <s v="SERGIO NAVA CIA LTDA"/>
    <n v="70130"/>
    <s v="LBI-30"/>
    <s v="PORK"/>
    <x v="1"/>
    <n v="2300"/>
    <n v="490"/>
    <s v="SEARA"/>
    <n v="24466.49"/>
    <n v="24466.49"/>
    <n v="1181"/>
    <s v="1276882"/>
    <n v="1001739"/>
    <s v="QIV7548"/>
    <s v="QIG3599"/>
    <x v="3"/>
    <s v=" "/>
    <s v="30.136 - SEARA"/>
    <s v=" "/>
    <s v=" "/>
    <x v="0"/>
    <s v="CHULETA CENTRO"/>
  </r>
  <r>
    <m/>
    <x v="32"/>
    <s v="107186.2"/>
    <d v="2025-07-10T00:00:00"/>
    <s v="7822"/>
    <n v="32"/>
    <d v="2025-08-04T00:00:00"/>
    <d v="2025-08-10T00:00:00"/>
    <d v="2025-08-08T00:00:00"/>
    <d v="2025-08-08T00:00:00"/>
    <n v="32"/>
    <n v="0"/>
    <d v="2025-08-08T00:00:00"/>
    <d v="2025-08-12T00:00:00"/>
    <s v="CIP"/>
    <s v="SAO BORJA"/>
    <s v="SANTIAGO VIA LOS ANDES"/>
    <s v="TRANSPORTES ZENI LTDA"/>
    <n v="586307"/>
    <s v="PAL-15"/>
    <s v="PORK"/>
    <x v="0"/>
    <n v="2500"/>
    <n v="876"/>
    <s v="SEARA"/>
    <n v="24490.98"/>
    <n v="24490.98"/>
    <n v="1250"/>
    <s v="1277327"/>
    <n v="994794"/>
    <s v="QJJ3658"/>
    <s v="QIU7504"/>
    <x v="3"/>
    <s v=" "/>
    <s v="36.827 - ANA RECH - AB.SUINOS/IND."/>
    <s v=" "/>
    <s v=" "/>
    <x v="0"/>
    <s v="CHULETA VETADA"/>
  </r>
  <r>
    <m/>
    <x v="32"/>
    <s v="107187.1"/>
    <d v="2025-07-10T00:00:00"/>
    <s v="7823"/>
    <n v="31"/>
    <d v="2025-07-28T00:00:00"/>
    <d v="2025-08-03T00:00:00"/>
    <d v="2025-08-08T00:00:00"/>
    <d v="2025-08-08T00:00:00"/>
    <n v="32"/>
    <n v="1"/>
    <d v="2025-08-08T00:00:00"/>
    <m/>
    <s v="CIP"/>
    <s v="SAO BORJA"/>
    <s v="SANTIAGO VIA LOS ANDES"/>
    <s v="COOPERSEARA"/>
    <n v="586340"/>
    <s v="SPA-28"/>
    <s v="PORK"/>
    <x v="14"/>
    <n v="3350"/>
    <n v="15"/>
    <s v="SEARA"/>
    <n v="24490.16"/>
    <n v="24490.16"/>
    <n v="1352"/>
    <s v="1277472"/>
    <n v="1003646"/>
    <s v="RYN2D57"/>
    <s v="SXI3A72"/>
    <x v="5"/>
    <s v=" "/>
    <s v="30.475 - SEBERI - AB.SUINOS/IND."/>
    <s v="FALTA DE PRODUCTO PARA ATENDER ANTES ESTAMOS TENTANDO MEJORAR EM DIAS"/>
    <n v="1"/>
    <x v="2"/>
    <s v="COSTILLAR"/>
  </r>
  <r>
    <m/>
    <x v="32"/>
    <s v="107189.1"/>
    <d v="2025-07-10T00:00:00"/>
    <s v="7825"/>
    <n v="33"/>
    <d v="2025-08-11T00:00:00"/>
    <d v="2025-08-17T00:00:00"/>
    <d v="2025-08-11T00:00:00"/>
    <d v="2025-08-11T00:00:00"/>
    <n v="33"/>
    <n v="0"/>
    <d v="2025-08-11T00:00:00"/>
    <m/>
    <s v="CIP"/>
    <s v="SAO BORJA"/>
    <s v="SANTIAGO VIA LOS ANDES"/>
    <s v="COOPERSEARA"/>
    <n v="994264"/>
    <s v="LWS-08"/>
    <s v="PORK"/>
    <x v="18"/>
    <n v="2850"/>
    <n v="15"/>
    <s v="SEARA"/>
    <n v="24464.240000000002"/>
    <n v="24464.240000000002"/>
    <n v="1125"/>
    <s v="1277715"/>
    <n v="994797"/>
    <s v="RAE7430"/>
    <s v="RAE9271"/>
    <x v="3"/>
    <s v=" "/>
    <s v="30.475 - SEBERI - AB.SUINOS/IND."/>
    <s v=" "/>
    <s v=" "/>
    <x v="0"/>
    <s v=" PULPA PIERNA"/>
  </r>
  <r>
    <m/>
    <x v="32"/>
    <s v="107187.2"/>
    <d v="2025-07-10T00:00:00"/>
    <s v="7823"/>
    <n v="33"/>
    <d v="2025-08-11T00:00:00"/>
    <d v="2025-08-17T00:00:00"/>
    <d v="2025-08-13T00:00:00"/>
    <d v="2025-08-13T00:00:00"/>
    <n v="33"/>
    <n v="0"/>
    <m/>
    <m/>
    <s v="CIP"/>
    <s v="SAO BORJA"/>
    <s v="SANTIAGO VIA LOS ANDES"/>
    <s v="COOPERSEARA"/>
    <n v="586340"/>
    <s v="SPA-28"/>
    <s v="PORK"/>
    <x v="14"/>
    <n v="3350"/>
    <n v="15"/>
    <s v="SEARA"/>
    <n v="24500"/>
    <n v="24500"/>
    <n v="1256"/>
    <m/>
    <n v="995045"/>
    <m/>
    <m/>
    <x v="0"/>
    <s v=" "/>
    <s v="30.475 - SEBERI - AB.SUINOS/IND."/>
    <s v=" "/>
    <s v=" "/>
    <x v="0"/>
    <s v="COSTILLAR"/>
  </r>
  <r>
    <m/>
    <x v="32"/>
    <s v="107186.5"/>
    <d v="2025-07-10T00:00:00"/>
    <s v="7822"/>
    <n v="33"/>
    <d v="2025-08-11T00:00:00"/>
    <d v="2025-08-16T00:00:00"/>
    <d v="2025-08-14T00:00:00"/>
    <d v="2025-08-14T00:00:00"/>
    <n v="33"/>
    <n v="0"/>
    <m/>
    <m/>
    <s v="CIP"/>
    <s v="SAO BORJA"/>
    <s v="SANTIAGO VIA LOS ANDES"/>
    <s v="BRILHANTE TRANSPORTES NACIONAL"/>
    <n v="586307"/>
    <s v="PAL-15"/>
    <s v="PORK"/>
    <x v="0"/>
    <n v="2500"/>
    <n v="60"/>
    <s v="SEARA"/>
    <n v="24500"/>
    <n v="24500"/>
    <n v="1225"/>
    <m/>
    <n v="995090"/>
    <m/>
    <m/>
    <x v="0"/>
    <s v=" "/>
    <s v="30.918 - TRES PASSOS - AB.SUINOS/IND."/>
    <s v=" "/>
    <s v=" "/>
    <x v="0"/>
    <s v="CHULETA VETADA"/>
  </r>
  <r>
    <m/>
    <x v="32"/>
    <s v="107189.2"/>
    <d v="2025-07-10T00:00:00"/>
    <s v="7825"/>
    <n v="34"/>
    <d v="2025-08-18T00:00:00"/>
    <d v="2025-08-24T00:00:00"/>
    <d v="2025-08-18T00:00:00"/>
    <d v="2025-08-18T00:00:00"/>
    <n v="34"/>
    <n v="0"/>
    <m/>
    <m/>
    <s v="CIP"/>
    <s v="SAO BORJA"/>
    <s v="SANTIAGO VIA LOS ANDES"/>
    <s v="COOPERSEARA"/>
    <n v="994264"/>
    <s v="LWS-08"/>
    <s v="PORK"/>
    <x v="18"/>
    <n v="2850"/>
    <n v="15"/>
    <s v="SEARA"/>
    <n v="24500"/>
    <n v="24500"/>
    <n v="1139"/>
    <m/>
    <n v="994798"/>
    <m/>
    <m/>
    <x v="0"/>
    <s v=" "/>
    <s v="30.475 - SEBERI - AB.SUINOS/IND."/>
    <s v=" "/>
    <s v=" "/>
    <x v="0"/>
    <s v=" PULPA PIERNA"/>
  </r>
  <r>
    <m/>
    <x v="32"/>
    <s v="107186.4"/>
    <d v="2025-07-10T00:00:00"/>
    <s v="7822"/>
    <n v="34"/>
    <d v="2025-08-18T00:00:00"/>
    <d v="2025-08-24T00:00:00"/>
    <d v="2025-08-19T00:00:00"/>
    <d v="2025-08-19T00:00:00"/>
    <n v="34"/>
    <n v="0"/>
    <m/>
    <m/>
    <s v="CIP"/>
    <s v="SAO BORJA"/>
    <s v="SANTIAGO VIA LOS ANDES"/>
    <m/>
    <n v="586307"/>
    <s v="PAL-15"/>
    <s v="PORK"/>
    <x v="0"/>
    <n v="2500"/>
    <n v="60"/>
    <s v="SEARA"/>
    <n v="24500"/>
    <n v="24500"/>
    <n v="1225"/>
    <m/>
    <n v="995089"/>
    <m/>
    <m/>
    <x v="0"/>
    <s v=" "/>
    <s v="30.918 - TRES PASSOS - AB.SUINOS/IND."/>
    <s v=" "/>
    <s v=" "/>
    <x v="0"/>
    <s v="CHULETA VETADA"/>
  </r>
  <r>
    <m/>
    <x v="32"/>
    <s v="107190.2"/>
    <d v="2025-07-10T00:00:00"/>
    <s v="7826"/>
    <n v="34"/>
    <d v="2025-08-18T00:00:00"/>
    <d v="2025-08-24T00:00:00"/>
    <d v="2025-08-20T00:00:00"/>
    <d v="2025-08-20T00:00:00"/>
    <n v="34"/>
    <n v="0"/>
    <m/>
    <m/>
    <s v="CIP"/>
    <s v="SAO BORJA"/>
    <s v="SANTIAGO VIA LOS ANDES"/>
    <s v="SERGIO NAVA CIA LTDA"/>
    <n v="993277"/>
    <s v="LWS-57"/>
    <s v="PORK"/>
    <x v="17"/>
    <n v="2950"/>
    <n v="490"/>
    <s v="SEARA"/>
    <n v="24500"/>
    <n v="24500"/>
    <n v="1195"/>
    <m/>
    <n v="994786"/>
    <m/>
    <m/>
    <x v="0"/>
    <s v=" "/>
    <s v="30.136 - SEARA"/>
    <s v=" "/>
    <s v=" "/>
    <x v="0"/>
    <s v="PULPA PIERNA"/>
  </r>
  <r>
    <m/>
    <x v="32"/>
    <s v="107188.1"/>
    <d v="2025-07-10T00:00:00"/>
    <s v="7824"/>
    <n v="35"/>
    <d v="2025-08-11T00:00:00"/>
    <d v="2025-08-31T00:00:00"/>
    <d v="2025-08-25T00:00:00"/>
    <d v="2025-08-25T00:00:00"/>
    <n v="35"/>
    <n v="0"/>
    <m/>
    <m/>
    <s v="CIP"/>
    <s v="SAO BORJA"/>
    <s v="SANTIAGO VIA LOS ANDES"/>
    <s v="COOPERSEARA"/>
    <n v="999901"/>
    <s v="TRO-08"/>
    <s v="PORK"/>
    <x v="28"/>
    <n v="800"/>
    <n v="15"/>
    <s v="SEARA"/>
    <n v="24498"/>
    <n v="24498"/>
    <n v="1361"/>
    <m/>
    <n v="999892"/>
    <m/>
    <m/>
    <x v="0"/>
    <s v=" "/>
    <s v="30.475 - SEBERI - AB.SUINOS/IND."/>
    <s v=" "/>
    <s v=" "/>
    <x v="0"/>
    <s v="PATAS DELANTERAS"/>
  </r>
  <r>
    <m/>
    <x v="32"/>
    <s v="107188.2"/>
    <d v="2025-07-10T00:00:00"/>
    <s v="7824"/>
    <n v="35"/>
    <d v="2025-08-25T00:00:00"/>
    <d v="2025-08-31T00:00:00"/>
    <d v="2025-08-25T00:00:00"/>
    <d v="2025-08-25T00:00:00"/>
    <n v="35"/>
    <n v="0"/>
    <m/>
    <m/>
    <s v="CIP"/>
    <s v="SAO BORJA"/>
    <s v="SANTIAGO VIA LOS ANDES"/>
    <s v="TRANSPORTES DALAROSI LTDA"/>
    <n v="994488"/>
    <s v="KNU-12"/>
    <s v="PORK"/>
    <x v="41"/>
    <n v="1700"/>
    <n v="490"/>
    <s v="SEARA"/>
    <n v="24500"/>
    <n v="24500"/>
    <n v="1361"/>
    <m/>
    <n v="995099"/>
    <m/>
    <m/>
    <x v="0"/>
    <s v=" "/>
    <s v="30.136 - SEARA"/>
    <s v=" "/>
    <s v=" "/>
    <x v="0"/>
    <s v="PERNIL MANO"/>
  </r>
  <r>
    <m/>
    <x v="32"/>
    <s v="107189.3"/>
    <d v="2025-07-10T00:00:00"/>
    <s v="7825"/>
    <n v="35"/>
    <d v="2025-08-25T00:00:00"/>
    <d v="2025-08-31T00:00:00"/>
    <d v="2025-08-25T00:00:00"/>
    <d v="2025-08-25T00:00:00"/>
    <n v="35"/>
    <n v="0"/>
    <m/>
    <m/>
    <s v="CIP"/>
    <s v="SAO BORJA"/>
    <s v="SANTIAGO VIA LOS ANDES"/>
    <s v="COOPERSEARA"/>
    <n v="994264"/>
    <s v="LWS-08"/>
    <s v="PORK"/>
    <x v="18"/>
    <n v="2850"/>
    <n v="15"/>
    <s v="SEARA"/>
    <n v="24500"/>
    <n v="24500"/>
    <n v="1139"/>
    <m/>
    <n v="994799"/>
    <m/>
    <m/>
    <x v="0"/>
    <s v=" "/>
    <s v="30.475 - SEBERI - AB.SUINOS/IND."/>
    <s v=" "/>
    <s v=" "/>
    <x v="0"/>
    <s v=" PULPA PIERNA"/>
  </r>
  <r>
    <m/>
    <x v="32"/>
    <s v="107187.3"/>
    <d v="2025-07-10T00:00:00"/>
    <s v="7823"/>
    <n v="35"/>
    <d v="2025-08-25T00:00:00"/>
    <d v="2025-08-31T00:00:00"/>
    <d v="2025-08-30T00:00:00"/>
    <d v="2025-08-30T00:00:00"/>
    <n v="35"/>
    <n v="0"/>
    <m/>
    <m/>
    <s v="CIP"/>
    <s v="SAO BORJA"/>
    <s v="SANTIAGO VIA LOS ANDES"/>
    <s v="COOPERSEARA"/>
    <n v="586340"/>
    <s v="SPA-28"/>
    <s v="PORK"/>
    <x v="14"/>
    <n v="3350"/>
    <n v="15"/>
    <s v="SEARA"/>
    <n v="24500"/>
    <n v="24500"/>
    <n v="1256"/>
    <m/>
    <n v="995048"/>
    <m/>
    <m/>
    <x v="0"/>
    <s v=" "/>
    <s v="30.475 - SEBERI - AB.SUINOS/IND."/>
    <s v=" "/>
    <s v=" "/>
    <x v="0"/>
    <s v="COSTILLAR"/>
  </r>
  <r>
    <s v="24-GOVERNMENT ISSUES"/>
    <x v="32"/>
    <s v="104180.1"/>
    <d v="2025-05-13T00:00:00"/>
    <s v="7352 REEMPLAZO"/>
    <n v="23"/>
    <d v="2025-06-02T00:00:00"/>
    <d v="2025-06-07T00:00:00"/>
    <m/>
    <m/>
    <m/>
    <m/>
    <m/>
    <m/>
    <s v="CIP"/>
    <s v="SAO BORJA"/>
    <s v="SANTIAGO VIA LOS ANDES"/>
    <m/>
    <n v="994511"/>
    <s v="GR-54"/>
    <s v="POULTRY"/>
    <x v="4"/>
    <n v="1670"/>
    <m/>
    <s v="SEARA"/>
    <n v="8160"/>
    <m/>
    <m/>
    <m/>
    <m/>
    <m/>
    <m/>
    <x v="1"/>
    <s v=" "/>
    <s v=" "/>
    <s v="BLOQUEO IA"/>
    <s v=" "/>
    <x v="0"/>
    <s v="POLLO ENTERO 2.0"/>
  </r>
  <r>
    <s v="24-GOVERNMENT ISSUES"/>
    <x v="32"/>
    <s v="104180.2"/>
    <d v="2025-05-13T00:00:00"/>
    <s v="7352"/>
    <n v="23"/>
    <d v="2025-06-02T00:00:00"/>
    <d v="2025-06-07T00:00:00"/>
    <m/>
    <m/>
    <m/>
    <m/>
    <m/>
    <m/>
    <s v="CIP"/>
    <s v="SAO BORJA"/>
    <s v="SANTIAGO VIA LOS ANDES"/>
    <m/>
    <n v="994512"/>
    <s v="GR-47"/>
    <s v="POULTRY"/>
    <x v="4"/>
    <n v="1670"/>
    <m/>
    <s v="SEARA"/>
    <n v="8158.5"/>
    <m/>
    <m/>
    <m/>
    <m/>
    <m/>
    <m/>
    <x v="1"/>
    <s v=" "/>
    <s v=" "/>
    <s v="BLOQUEO IA"/>
    <s v=" "/>
    <x v="0"/>
    <s v="POLLO ENTERO 2.1"/>
  </r>
  <r>
    <s v="24-GOVERNMENT ISSUES"/>
    <x v="32"/>
    <s v="104180.3"/>
    <d v="2025-05-13T00:00:00"/>
    <s v="7352"/>
    <n v="23"/>
    <d v="2025-06-02T00:00:00"/>
    <d v="2025-06-07T00:00:00"/>
    <m/>
    <m/>
    <m/>
    <m/>
    <m/>
    <m/>
    <s v="CIP"/>
    <s v="SAO BORJA"/>
    <s v="SANTIAGO VIA LOS ANDES"/>
    <m/>
    <n v="994514"/>
    <s v="GR-39"/>
    <s v="POULTRY"/>
    <x v="4"/>
    <n v="1670"/>
    <m/>
    <s v="SEARA"/>
    <n v="8162"/>
    <m/>
    <m/>
    <m/>
    <m/>
    <m/>
    <m/>
    <x v="1"/>
    <s v=" "/>
    <s v=" "/>
    <s v="BLOQUEO IA"/>
    <s v=" "/>
    <x v="0"/>
    <s v="POLLO ENTERO 2.2"/>
  </r>
  <r>
    <s v="24-GOVERNMENT ISSUES"/>
    <x v="32"/>
    <s v="104439.13"/>
    <d v="2025-05-16T00:00:00"/>
    <s v="7699"/>
    <n v="23"/>
    <d v="2025-06-02T00:00:00"/>
    <d v="2025-06-07T00:00:00"/>
    <m/>
    <m/>
    <m/>
    <m/>
    <m/>
    <m/>
    <s v="CIP"/>
    <s v="SAO BORJA"/>
    <s v="SANTIAGO VIA LOS ANDES"/>
    <m/>
    <n v="993495"/>
    <s v="F-37"/>
    <s v="POULTRY"/>
    <x v="23"/>
    <n v="3000"/>
    <m/>
    <s v="SEARA"/>
    <n v="24492"/>
    <m/>
    <m/>
    <m/>
    <m/>
    <m/>
    <m/>
    <x v="1"/>
    <s v=" "/>
    <s v=" "/>
    <s v="BLOQUEO IA"/>
    <s v=" "/>
    <x v="0"/>
    <s v="FILETITOS DE PECHUGA"/>
  </r>
  <r>
    <s v="24-GOVERNMENT ISSUES"/>
    <x v="32"/>
    <s v="104439.14"/>
    <d v="2025-05-16T00:00:00"/>
    <s v="7699"/>
    <n v="28"/>
    <d v="2025-07-07T00:00:00"/>
    <d v="2025-07-12T00:00:00"/>
    <m/>
    <m/>
    <m/>
    <m/>
    <m/>
    <m/>
    <s v="CIP"/>
    <s v="SAO BORJA"/>
    <s v="SANTIAGO VIA LOS ANDES"/>
    <m/>
    <n v="993495"/>
    <s v="F-37"/>
    <s v="POULTRY"/>
    <x v="23"/>
    <n v="3000"/>
    <m/>
    <s v="SEARA"/>
    <n v="24492"/>
    <m/>
    <m/>
    <m/>
    <m/>
    <m/>
    <m/>
    <x v="1"/>
    <s v=" "/>
    <s v=" "/>
    <s v="BLOQUEO IA"/>
    <s v=" "/>
    <x v="0"/>
    <s v="FILETITOS DE PECHUGA"/>
  </r>
  <r>
    <s v="24-GOVERNMENT ISSUES"/>
    <x v="32"/>
    <s v="104507.1"/>
    <d v="2025-05-19T00:00:00"/>
    <s v="7700 - GR-24"/>
    <n v="25"/>
    <d v="2025-06-16T00:00:00"/>
    <d v="2025-06-21T00:00:00"/>
    <m/>
    <m/>
    <m/>
    <m/>
    <m/>
    <m/>
    <s v="CIP"/>
    <s v="SAO BORJA"/>
    <s v="SANTIAGO VIA LOS ANDES"/>
    <m/>
    <n v="993289"/>
    <s v="GR-24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32"/>
    <s v="104507.2"/>
    <d v="2025-05-19T00:00:00"/>
    <s v="7700 - GR-24"/>
    <n v="26"/>
    <d v="2025-06-23T00:00:00"/>
    <d v="2025-06-28T00:00:00"/>
    <m/>
    <m/>
    <m/>
    <m/>
    <m/>
    <m/>
    <s v="CIP"/>
    <s v="SAO BORJA"/>
    <s v="SANTIAGO VIA LOS ANDES"/>
    <m/>
    <n v="993289"/>
    <s v="GR-24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32"/>
    <s v="104507.3"/>
    <d v="2025-05-19T00:00:00"/>
    <s v="7700 - GR-24"/>
    <n v="27"/>
    <d v="2025-06-30T00:00:00"/>
    <d v="2025-07-05T00:00:00"/>
    <m/>
    <m/>
    <m/>
    <m/>
    <m/>
    <m/>
    <s v="CIP"/>
    <s v="SAO BORJA"/>
    <s v="SANTIAGO VIA LOS ANDES"/>
    <m/>
    <n v="993289"/>
    <s v="GR-24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32"/>
    <s v="104507.4"/>
    <d v="2025-05-19T00:00:00"/>
    <s v="7700 - GR-24"/>
    <n v="28"/>
    <d v="2025-07-07T00:00:00"/>
    <d v="2025-07-12T00:00:00"/>
    <m/>
    <m/>
    <m/>
    <m/>
    <m/>
    <m/>
    <s v="CIP"/>
    <s v="SAO BORJA"/>
    <s v="SANTIAGO VIA LOS ANDES"/>
    <m/>
    <n v="993289"/>
    <s v="GR-24"/>
    <s v="POULTRY"/>
    <x v="4"/>
    <n v="1950"/>
    <m/>
    <s v="SEARA"/>
    <n v="12245.1"/>
    <m/>
    <m/>
    <m/>
    <m/>
    <m/>
    <m/>
    <x v="1"/>
    <s v=" "/>
    <s v=" "/>
    <s v="BLOQUEO IA"/>
    <s v=" "/>
    <x v="0"/>
    <s v="POLLO ENTERO 2.1"/>
  </r>
  <r>
    <s v="24-GOVERNMENT ISSUES"/>
    <x v="32"/>
    <s v="104507.5"/>
    <d v="2025-05-19T00:00:00"/>
    <s v="7700 - GR-26"/>
    <n v="25"/>
    <d v="2025-06-16T00:00:00"/>
    <d v="2025-06-21T00:00:00"/>
    <m/>
    <m/>
    <m/>
    <m/>
    <m/>
    <m/>
    <s v="CIP"/>
    <s v="SAO BORJA"/>
    <s v="SANTIAGO VIA LOS ANDES"/>
    <m/>
    <n v="993288"/>
    <s v="GR-26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s v="24-GOVERNMENT ISSUES"/>
    <x v="32"/>
    <s v="104507.6"/>
    <d v="2025-05-19T00:00:00"/>
    <s v="7700 - GR-26"/>
    <n v="26"/>
    <d v="2025-06-23T00:00:00"/>
    <d v="2025-06-28T00:00:00"/>
    <m/>
    <m/>
    <m/>
    <m/>
    <m/>
    <m/>
    <s v="CIP"/>
    <s v="SAO BORJA"/>
    <s v="SANTIAGO VIA LOS ANDES"/>
    <m/>
    <n v="993288"/>
    <s v="GR-26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s v="24-GOVERNMENT ISSUES"/>
    <x v="32"/>
    <s v="104507.7"/>
    <d v="2025-05-19T00:00:00"/>
    <s v="7700 - GR-26"/>
    <n v="27"/>
    <d v="2025-06-30T00:00:00"/>
    <d v="2025-07-05T00:00:00"/>
    <m/>
    <m/>
    <m/>
    <m/>
    <m/>
    <m/>
    <s v="CIP"/>
    <s v="SAO BORJA"/>
    <s v="SANTIAGO VIA LOS ANDES"/>
    <m/>
    <n v="993288"/>
    <s v="GR-26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s v="24-GOVERNMENT ISSUES"/>
    <x v="32"/>
    <s v="104507.8"/>
    <d v="2025-05-19T00:00:00"/>
    <s v="7700 - GR-26"/>
    <n v="28"/>
    <d v="2025-07-07T00:00:00"/>
    <d v="2025-07-12T00:00:00"/>
    <m/>
    <m/>
    <m/>
    <m/>
    <m/>
    <m/>
    <s v="CIP"/>
    <s v="SAO BORJA"/>
    <s v="SANTIAGO VIA LOS ANDES"/>
    <m/>
    <n v="993288"/>
    <s v="GR-26"/>
    <s v="POULTRY"/>
    <x v="4"/>
    <n v="1950"/>
    <m/>
    <s v="SEARA"/>
    <n v="12243"/>
    <m/>
    <m/>
    <m/>
    <m/>
    <m/>
    <m/>
    <x v="1"/>
    <s v=" "/>
    <s v=" "/>
    <s v="BLOQUEO IA"/>
    <s v=" "/>
    <x v="0"/>
    <s v="POLLO ENTERO 2.2"/>
  </r>
  <r>
    <m/>
    <x v="33"/>
    <s v="108331.1"/>
    <d v="2025-08-06T00:00:00"/>
    <s v="7854"/>
    <n v="32"/>
    <d v="2025-08-06T00:00:00"/>
    <d v="2025-08-13T00:00:00"/>
    <d v="2025-08-08T00:00:00"/>
    <d v="2025-08-08T00:00:00"/>
    <n v="32"/>
    <n v="0"/>
    <d v="2025-08-07T00:00:00"/>
    <m/>
    <s v="CIP"/>
    <s v="SAO BORJA"/>
    <s v="SANTIAGO VIA LOS ANDES"/>
    <s v="TRANSPORTES MARVEL LTDA"/>
    <n v="70130"/>
    <s v="LBI-30"/>
    <s v="PORK"/>
    <x v="1"/>
    <n v="2300"/>
    <n v="3237"/>
    <s v="SEARA"/>
    <n v="24496.05"/>
    <n v="24496.05"/>
    <n v="1194"/>
    <s v="1277105"/>
    <n v="1002985"/>
    <s v="RUM4H99"/>
    <s v="RYE5B09"/>
    <x v="3"/>
    <s v=" "/>
    <s v="30.581 - S. M. DO OESTE - AB.SUINOS/IND"/>
    <s v=" "/>
    <s v=" "/>
    <x v="0"/>
    <s v="CHULETA CENTRO"/>
  </r>
  <r>
    <m/>
    <x v="33"/>
    <s v="108331.2"/>
    <d v="2025-08-06T00:00:00"/>
    <s v="7854"/>
    <n v="34"/>
    <d v="2025-08-18T00:00:00"/>
    <d v="2025-08-24T00:00:00"/>
    <d v="2025-08-18T00:00:00"/>
    <d v="2025-08-18T00:00:00"/>
    <n v="34"/>
    <n v="0"/>
    <m/>
    <m/>
    <s v="CIP"/>
    <s v="SAO BORJA"/>
    <s v="SANTIAGO VIA LOS ANDES"/>
    <m/>
    <n v="70130"/>
    <s v="LBI-30"/>
    <s v="PORK"/>
    <x v="1"/>
    <n v="2300"/>
    <n v="3237"/>
    <s v="SEARA"/>
    <n v="24500"/>
    <n v="24500"/>
    <n v="1240"/>
    <m/>
    <n v="1002989"/>
    <m/>
    <m/>
    <x v="0"/>
    <s v=" "/>
    <s v="30.581 - S. M. DO OESTE - AB.SUINOS/IND"/>
    <s v=" "/>
    <s v=" "/>
    <x v="0"/>
    <s v="CHULETA CENTRO"/>
  </r>
  <r>
    <m/>
    <x v="34"/>
    <s v="106403.1"/>
    <d v="2025-06-25T00:00:00"/>
    <s v="7777"/>
    <n v="30"/>
    <d v="2025-07-21T00:00:00"/>
    <d v="2025-07-26T00:00:00"/>
    <d v="2025-08-01T00:00:00"/>
    <d v="2025-08-01T00:00:00"/>
    <n v="31"/>
    <n v="1"/>
    <d v="2025-08-01T00:00:00"/>
    <d v="2025-08-05T00:00:00"/>
    <s v="CIP"/>
    <s v="SAO BORJA"/>
    <s v="SANTIAGO VIA LOS ANDES"/>
    <s v="BRILHANTE TRANSPORTES NACIONAL"/>
    <n v="996100"/>
    <s v="CFF-72"/>
    <s v="INDUSTRIALIZED"/>
    <x v="42"/>
    <n v="2500"/>
    <n v="2032"/>
    <s v="LIDER"/>
    <n v="11826"/>
    <n v="11826"/>
    <n v="1971"/>
    <s v="1275562"/>
    <n v="991532"/>
    <s v="RHP6J93"/>
    <s v="SXM2D12"/>
    <x v="5"/>
    <s v=" "/>
    <s v="36.843 - MONTENEGRO - AB. AVES"/>
    <s v="ATRASO DE PRODUCCIÓN"/>
    <n v="0.5"/>
    <x v="2"/>
    <s v="SALCHICHA DE PAVO"/>
  </r>
  <r>
    <m/>
    <x v="34"/>
    <s v="106403.3"/>
    <d v="2025-06-25T00:00:00"/>
    <s v="7777"/>
    <n v="30"/>
    <d v="2025-07-21T00:00:00"/>
    <d v="2025-07-26T00:00:00"/>
    <d v="2025-08-01T00:00:00"/>
    <d v="2025-08-01T00:00:00"/>
    <n v="31"/>
    <n v="1"/>
    <d v="2025-08-01T00:00:00"/>
    <d v="2025-08-05T00:00:00"/>
    <s v="CIP"/>
    <s v="SAO BORJA"/>
    <s v="SANTIAGO VIA LOS ANDES"/>
    <s v="BRILHANTE TRANSPORTES NACIONAL"/>
    <n v="996101"/>
    <s v="CFF-71"/>
    <s v="INDUSTRIALIZED"/>
    <x v="43"/>
    <n v="2100"/>
    <n v="2032"/>
    <s v="LIDER"/>
    <n v="12246"/>
    <n v="12246"/>
    <n v="2041"/>
    <s v="1275562"/>
    <n v="991532"/>
    <s v="RHP6J93"/>
    <s v="SXM2D12"/>
    <x v="5"/>
    <s v=" "/>
    <s v="36.843 - MONTENEGRO - AB. AVES"/>
    <s v="ATRASO DE PRODUCCIÓN"/>
    <n v="0.5"/>
    <x v="2"/>
    <s v="SALCHICHA DE POLLO"/>
  </r>
  <r>
    <m/>
    <x v="34"/>
    <s v="106402.2"/>
    <d v="2025-06-25T00:00:00"/>
    <s v="7776"/>
    <n v="32"/>
    <d v="2025-08-04T00:00:00"/>
    <d v="2025-08-09T00:00:00"/>
    <d v="2025-08-04T00:00:00"/>
    <d v="2025-08-04T00:00:00"/>
    <n v="32"/>
    <n v="0"/>
    <d v="2025-08-04T00:00:00"/>
    <d v="2025-06-05T00:00:00"/>
    <s v="CIP"/>
    <s v="SAO BORJA"/>
    <s v="SANTIAGO VIA LOS ANDES"/>
    <s v="EUROLOG TRANSPORTES LTDA"/>
    <n v="996102"/>
    <s v="CFF-70"/>
    <s v="INDUSTRIALIZED"/>
    <x v="44"/>
    <n v="2200"/>
    <n v="1215"/>
    <s v="LIDER"/>
    <n v="24498"/>
    <n v="24498"/>
    <n v="4083"/>
    <s v="1275971"/>
    <n v="994810"/>
    <s v="RBU6B91"/>
    <s v="RYE2H98"/>
    <x v="3"/>
    <s v=" "/>
    <s v="30.704 - ROLANDIA - AB. AVES"/>
    <s v=" "/>
    <s v=" "/>
    <x v="0"/>
    <s v="SALCHICHAS DE POLLO Y CERDO"/>
  </r>
  <r>
    <m/>
    <x v="34"/>
    <s v="106403.2"/>
    <d v="2025-06-25T00:00:00"/>
    <s v="7777"/>
    <n v="33"/>
    <d v="2025-08-11T00:00:00"/>
    <d v="2025-08-16T00:00:00"/>
    <d v="2025-08-14T00:00:00"/>
    <d v="2025-08-14T00:00:00"/>
    <n v="33"/>
    <n v="0"/>
    <m/>
    <m/>
    <s v="CIP"/>
    <s v="SAO BORJA"/>
    <s v="SANTIAGO VIA LOS ANDES"/>
    <s v="BRILHANTE TRANSPORTES NACIONAL"/>
    <n v="996100"/>
    <s v="CFF-72"/>
    <s v="INDUSTRIALIZED"/>
    <x v="42"/>
    <n v="2500"/>
    <n v="2032"/>
    <s v="LIDER"/>
    <n v="12246"/>
    <n v="12246"/>
    <n v="2041"/>
    <m/>
    <n v="996631"/>
    <m/>
    <m/>
    <x v="0"/>
    <s v=" "/>
    <s v="36.843 - MONTENEGRO - AB. AVES"/>
    <s v=" "/>
    <s v=" "/>
    <x v="0"/>
    <s v="SALCHICHA DE PAVO"/>
  </r>
  <r>
    <m/>
    <x v="34"/>
    <s v="106403.4"/>
    <d v="2025-06-25T00:00:00"/>
    <s v="7777"/>
    <n v="33"/>
    <d v="2025-08-11T00:00:00"/>
    <d v="2025-08-16T00:00:00"/>
    <d v="2025-08-14T00:00:00"/>
    <d v="2025-08-14T00:00:00"/>
    <n v="33"/>
    <n v="0"/>
    <m/>
    <m/>
    <s v="CIP"/>
    <s v="SAO BORJA"/>
    <s v="SANTIAGO VIA LOS ANDES"/>
    <s v="BRILHANTE TRANSPORTES NACIONAL"/>
    <n v="996101"/>
    <s v="CFF-71"/>
    <s v="INDUSTRIALIZED"/>
    <x v="43"/>
    <n v="2100"/>
    <n v="2032"/>
    <s v="LIDER"/>
    <n v="12246"/>
    <n v="12246"/>
    <n v="2041"/>
    <m/>
    <n v="996631"/>
    <m/>
    <m/>
    <x v="0"/>
    <s v=" "/>
    <s v="36.843 - MONTENEGRO - AB. AVES"/>
    <s v=" "/>
    <s v=" "/>
    <x v="0"/>
    <s v="SALCHICHA DE POLLO"/>
  </r>
  <r>
    <m/>
    <x v="34"/>
    <s v="106404.2"/>
    <d v="2025-06-25T00:00:00"/>
    <s v="7778"/>
    <n v="34"/>
    <d v="2025-08-18T00:00:00"/>
    <d v="2025-08-23T00:00:00"/>
    <d v="2025-08-18T00:00:00"/>
    <m/>
    <n v="34"/>
    <n v="0"/>
    <m/>
    <m/>
    <s v="CIP"/>
    <s v="SAO BORJA"/>
    <s v="SANTIAGO VIA LOS ANDES"/>
    <m/>
    <n v="995699"/>
    <s v="CFF-74"/>
    <s v="INDUSTRIALIZED"/>
    <x v="44"/>
    <n v="2000"/>
    <n v="1215"/>
    <s v="ACUENTA"/>
    <n v="24498"/>
    <n v="24498"/>
    <n v="4083"/>
    <m/>
    <n v="1002951"/>
    <m/>
    <m/>
    <x v="0"/>
    <s v=" "/>
    <s v="30.704 - ROLANDIA - AB. AVES"/>
    <s v=" "/>
    <s v=" "/>
    <x v="0"/>
    <s v="SALCHICHAS DE POLLO Y CERDO"/>
  </r>
  <r>
    <m/>
    <x v="34"/>
    <s v="107626.1"/>
    <d v="2025-07-18T00:00:00"/>
    <s v="7839"/>
    <n v="34"/>
    <d v="2025-08-18T00:00:00"/>
    <d v="2025-08-23T00:00:00"/>
    <d v="2025-08-19T00:00:00"/>
    <m/>
    <n v="34"/>
    <n v="0"/>
    <m/>
    <m/>
    <s v="CIP"/>
    <s v="SAO BORJA"/>
    <s v="SANTIAGO VIA LOS ANDES"/>
    <m/>
    <n v="995699"/>
    <s v="CFF-74"/>
    <s v="INDUSTRIALIZED"/>
    <x v="44"/>
    <n v="2000"/>
    <n v="1215"/>
    <s v="ACUENTA"/>
    <n v="24498"/>
    <n v="24498"/>
    <n v="4083"/>
    <m/>
    <n v="1003142"/>
    <m/>
    <m/>
    <x v="0"/>
    <s v=" "/>
    <s v="30.704 - ROLANDIA - AB. AVES"/>
    <s v=" "/>
    <s v=" "/>
    <x v="0"/>
    <s v="SALCHICHAS DE POLLO Y CERDO"/>
  </r>
  <r>
    <m/>
    <x v="34"/>
    <s v="107625.1"/>
    <d v="2025-07-18T00:00:00"/>
    <s v="7838"/>
    <n v="33"/>
    <d v="2025-08-11T00:00:00"/>
    <d v="2025-08-16T00:00:00"/>
    <d v="2025-08-25T00:00:00"/>
    <m/>
    <n v="35"/>
    <n v="2"/>
    <m/>
    <m/>
    <s v="CIP"/>
    <s v="SAO BORJA"/>
    <s v="SANTIAGO VIA LOS ANDES"/>
    <m/>
    <n v="996102"/>
    <s v="CFF-70"/>
    <s v="INDUSTRIALIZED"/>
    <x v="44"/>
    <n v="2200"/>
    <n v="1215"/>
    <s v="LIDER"/>
    <n v="24498"/>
    <n v="24498"/>
    <n v="4083"/>
    <m/>
    <n v="1003139"/>
    <m/>
    <m/>
    <x v="2"/>
    <s v=" "/>
    <s v="30.704 - ROLANDIA - AB. AVES"/>
    <s v="FALTA DE PRODUCTO PARA ATENDER ANTES ESTAMOS TENTANDO MEJORAR EM DIAS"/>
    <n v="1"/>
    <x v="2"/>
    <s v="SALCHICHAS DE POLLO Y CERDO"/>
  </r>
  <r>
    <m/>
    <x v="34"/>
    <s v="106402.3"/>
    <d v="2025-06-25T00:00:00"/>
    <s v="7776"/>
    <n v="35"/>
    <d v="2025-08-25T00:00:00"/>
    <d v="2025-08-30T00:00:00"/>
    <d v="2025-08-26T00:00:00"/>
    <m/>
    <n v="35"/>
    <n v="0"/>
    <m/>
    <m/>
    <s v="CIP"/>
    <s v="SAO BORJA"/>
    <s v="SANTIAGO VIA LOS ANDES"/>
    <m/>
    <n v="996102"/>
    <s v="CFF-70"/>
    <s v="INDUSTRIALIZED"/>
    <x v="44"/>
    <n v="2200"/>
    <n v="1215"/>
    <s v="LIDER"/>
    <n v="24498"/>
    <n v="24498"/>
    <n v="4083"/>
    <m/>
    <n v="1002953"/>
    <m/>
    <m/>
    <x v="0"/>
    <s v=" "/>
    <s v="30.704 - ROLANDIA - AB. AVES"/>
    <s v=" "/>
    <s v=" "/>
    <x v="0"/>
    <s v="SALCHICHAS DE POLLO Y CERDO"/>
  </r>
  <r>
    <m/>
    <x v="34"/>
    <s v="107625.2"/>
    <d v="2025-07-18T00:00:00"/>
    <s v="7838"/>
    <n v="35"/>
    <d v="2025-08-25T00:00:00"/>
    <d v="2025-08-30T00:00:00"/>
    <d v="2025-08-28T00:00:00"/>
    <m/>
    <n v="35"/>
    <n v="0"/>
    <m/>
    <m/>
    <s v="CIP"/>
    <s v="SAO BORJA"/>
    <s v="SANTIAGO VIA LOS ANDES"/>
    <m/>
    <n v="996102"/>
    <s v="CFF-70"/>
    <s v="INDUSTRIALIZED"/>
    <x v="44"/>
    <n v="2200"/>
    <n v="1215"/>
    <s v="LIDER"/>
    <n v="24498"/>
    <n v="24498"/>
    <n v="4083"/>
    <m/>
    <n v="1003141"/>
    <m/>
    <m/>
    <x v="0"/>
    <s v=" "/>
    <s v="30.704 - ROLANDIA - AB. AVES"/>
    <s v=" "/>
    <s v=" "/>
    <x v="0"/>
    <s v="SALCHICHAS DE POLLO Y CERDO"/>
  </r>
  <r>
    <m/>
    <x v="34"/>
    <s v="107626.2"/>
    <d v="2025-07-18T00:00:00"/>
    <s v="7839"/>
    <n v="36"/>
    <d v="2025-09-01T00:00:00"/>
    <d v="2025-09-06T00:00:00"/>
    <d v="2025-09-02T00:00:00"/>
    <m/>
    <n v="36"/>
    <n v="0"/>
    <m/>
    <m/>
    <s v="CIP"/>
    <s v="SAO BORJA"/>
    <s v="SANTIAGO VIA LOS ANDES"/>
    <m/>
    <n v="995699"/>
    <s v="CFF-74"/>
    <s v="INDUSTRIALIZED"/>
    <x v="44"/>
    <n v="2000"/>
    <n v="1215"/>
    <s v="ACUENTA"/>
    <n v="24498"/>
    <n v="24498"/>
    <n v="4083"/>
    <m/>
    <n v="1003143"/>
    <m/>
    <m/>
    <x v="0"/>
    <s v=" "/>
    <s v="30.704 - ROLANDIA - AB. AVES"/>
    <s v=" "/>
    <s v=" "/>
    <x v="0"/>
    <s v="SALCHICHAS DE POLLO Y CERDO"/>
  </r>
  <r>
    <s v="14-MISSING INSTRUCTIONS / _x000a_24-GOVERNMENT ISSUES"/>
    <x v="34"/>
    <s v="104001.1"/>
    <d v="2025-05-08T00:00:00"/>
    <s v="7646"/>
    <n v="30"/>
    <d v="2025-07-21T00:00:00"/>
    <d v="2025-07-26T00:00:00"/>
    <m/>
    <m/>
    <m/>
    <m/>
    <m/>
    <m/>
    <s v="CIP"/>
    <s v="SAO BORJA"/>
    <s v="SANTIAGO VIA LOS ANDES"/>
    <m/>
    <n v="994258"/>
    <s v="BL-209"/>
    <s v="POULTRY"/>
    <x v="45"/>
    <n v="2590"/>
    <m/>
    <s v="SEARA"/>
    <n v="10624"/>
    <m/>
    <m/>
    <m/>
    <m/>
    <m/>
    <m/>
    <x v="1"/>
    <s v=" "/>
    <s v=" "/>
    <s v="BLOQUEO IA"/>
    <s v=" "/>
    <x v="0"/>
    <e v="#N/A"/>
  </r>
  <r>
    <s v="14-MISSING INSTRUCTIONS / _x000a_24-GOVERNMENT ISSUES"/>
    <x v="34"/>
    <s v="104001.2"/>
    <d v="2025-05-08T00:00:00"/>
    <s v="7646"/>
    <n v="30"/>
    <d v="2025-07-21T00:00:00"/>
    <d v="2025-07-26T00:00:00"/>
    <m/>
    <m/>
    <m/>
    <m/>
    <m/>
    <m/>
    <s v="CIP"/>
    <s v="SAO BORJA"/>
    <s v="SANTIAGO VIA LOS ANDES"/>
    <m/>
    <n v="994378"/>
    <s v="D-15"/>
    <s v="POULTRY"/>
    <x v="40"/>
    <n v="2200"/>
    <m/>
    <s v="SEARA"/>
    <n v="10624"/>
    <m/>
    <m/>
    <m/>
    <m/>
    <m/>
    <m/>
    <x v="1"/>
    <s v=" "/>
    <s v=" "/>
    <s v="BLOQUEO IA"/>
    <s v=" "/>
    <x v="0"/>
    <s v="TRUTRO LARGO CON HUESO"/>
  </r>
  <r>
    <s v="24-GOVERNMENT ISSUES"/>
    <x v="34"/>
    <s v="103973.1"/>
    <d v="2025-05-08T00:00:00"/>
    <s v="7634"/>
    <n v="23"/>
    <d v="2025-06-02T00:00:00"/>
    <d v="2025-06-07T00:00:00"/>
    <m/>
    <m/>
    <m/>
    <m/>
    <m/>
    <m/>
    <s v="CIP"/>
    <s v="SAO BORJA"/>
    <s v="SANTIAGO VIA LOS ANDES"/>
    <m/>
    <n v="994258"/>
    <s v="BL-209"/>
    <s v="POULTRY"/>
    <x v="45"/>
    <n v="2590"/>
    <m/>
    <s v="SEARA"/>
    <n v="19712"/>
    <m/>
    <m/>
    <m/>
    <m/>
    <m/>
    <m/>
    <x v="1"/>
    <s v=" "/>
    <s v=" "/>
    <s v="BLOQUEO IA"/>
    <s v=" "/>
    <x v="0"/>
    <e v="#N/A"/>
  </r>
  <r>
    <s v="24-GOVERNMENT ISSUES"/>
    <x v="34"/>
    <s v="103973.2"/>
    <d v="2025-05-08T00:00:00"/>
    <s v="7634"/>
    <n v="32"/>
    <d v="2025-08-04T00:00:00"/>
    <d v="2025-08-09T00:00:00"/>
    <m/>
    <m/>
    <m/>
    <m/>
    <m/>
    <m/>
    <s v="CIP"/>
    <s v="SAO BORJA"/>
    <s v="SANTIAGO VIA LOS ANDES"/>
    <m/>
    <n v="994258"/>
    <s v="BL-209"/>
    <s v="POULTRY"/>
    <x v="45"/>
    <n v="2590"/>
    <m/>
    <s v="SEARA"/>
    <n v="19712"/>
    <m/>
    <m/>
    <m/>
    <m/>
    <m/>
    <m/>
    <x v="1"/>
    <s v=" "/>
    <s v=" "/>
    <s v="BLOQUEO IA"/>
    <s v=" "/>
    <x v="0"/>
    <e v="#N/A"/>
  </r>
  <r>
    <s v="24-GOVERNMENT ISSUES"/>
    <x v="34"/>
    <s v="103975.1"/>
    <d v="2025-05-08T00:00:00"/>
    <s v="7635"/>
    <n v="20"/>
    <d v="2025-05-12T00:00:00"/>
    <d v="2025-05-17T00:00:00"/>
    <m/>
    <m/>
    <m/>
    <m/>
    <m/>
    <m/>
    <s v="CIP"/>
    <s v="SAO BORJA"/>
    <s v="SANTIAGO VIA LOS ANDES"/>
    <m/>
    <n v="994426"/>
    <s v="DW-134"/>
    <s v="POULTRY"/>
    <x v="5"/>
    <n v="2450"/>
    <m/>
    <s v="SEARA"/>
    <n v="23520"/>
    <m/>
    <m/>
    <m/>
    <m/>
    <m/>
    <m/>
    <x v="1"/>
    <s v=" "/>
    <s v=" "/>
    <s v="BLOQUEO IA"/>
    <s v=" "/>
    <x v="0"/>
    <s v="TRUTRO ALA CON HUESO"/>
  </r>
  <r>
    <s v="24-GOVERNMENT ISSUES"/>
    <x v="34"/>
    <s v="103975.2"/>
    <d v="2025-05-08T00:00:00"/>
    <s v="7635"/>
    <n v="25"/>
    <d v="2025-06-16T00:00:00"/>
    <d v="2025-06-21T00:00:00"/>
    <m/>
    <m/>
    <m/>
    <m/>
    <m/>
    <m/>
    <s v="CIP"/>
    <s v="SAO BORJA"/>
    <s v="SANTIAGO VIA LOS ANDES"/>
    <m/>
    <n v="994426"/>
    <s v="DW-134"/>
    <s v="POULTRY"/>
    <x v="5"/>
    <n v="2450"/>
    <m/>
    <s v="SEARA"/>
    <n v="23520"/>
    <m/>
    <m/>
    <m/>
    <m/>
    <m/>
    <m/>
    <x v="1"/>
    <s v=" "/>
    <s v=" "/>
    <s v="BLOQUEO IA"/>
    <s v=" "/>
    <x v="0"/>
    <s v="TRUTRO ALA CON HUESO"/>
  </r>
  <r>
    <s v="24-GOVERNMENT ISSUES"/>
    <x v="34"/>
    <s v="103975.3"/>
    <d v="2025-05-08T00:00:00"/>
    <s v="7635"/>
    <n v="26"/>
    <d v="2025-06-23T00:00:00"/>
    <d v="2025-06-28T00:00:00"/>
    <m/>
    <m/>
    <m/>
    <m/>
    <m/>
    <m/>
    <s v="CIP"/>
    <s v="SAO BORJA"/>
    <s v="SANTIAGO VIA LOS ANDES"/>
    <m/>
    <n v="994426"/>
    <s v="DW-134"/>
    <s v="POULTRY"/>
    <x v="5"/>
    <n v="2450"/>
    <m/>
    <s v="SEARA"/>
    <n v="23520"/>
    <m/>
    <m/>
    <m/>
    <m/>
    <m/>
    <m/>
    <x v="1"/>
    <s v=" "/>
    <s v=" "/>
    <s v="BLOQUEO IA"/>
    <s v=" "/>
    <x v="0"/>
    <s v="TRUTRO ALA CON HUESO"/>
  </r>
  <r>
    <s v="24-GOVERNMENT ISSUES"/>
    <x v="34"/>
    <s v="103975.4"/>
    <d v="2025-05-08T00:00:00"/>
    <s v="7635"/>
    <n v="30"/>
    <d v="2025-07-21T00:00:00"/>
    <d v="2025-07-26T00:00:00"/>
    <m/>
    <m/>
    <m/>
    <m/>
    <m/>
    <m/>
    <s v="CIP"/>
    <s v="SAO BORJA"/>
    <s v="SANTIAGO VIA LOS ANDES"/>
    <m/>
    <n v="994426"/>
    <s v="DW-134"/>
    <s v="POULTRY"/>
    <x v="5"/>
    <n v="2450"/>
    <m/>
    <s v="SEARA"/>
    <n v="23520"/>
    <m/>
    <m/>
    <m/>
    <m/>
    <m/>
    <m/>
    <x v="1"/>
    <s v=" "/>
    <s v=" "/>
    <s v="BLOQUEO IA"/>
    <s v=" "/>
    <x v="0"/>
    <s v="TRUTRO ALA CON HUESO"/>
  </r>
  <r>
    <s v="24-GOVERNMENT ISSUES"/>
    <x v="34"/>
    <s v="103975.5"/>
    <d v="2025-05-08T00:00:00"/>
    <s v="7635"/>
    <n v="34"/>
    <d v="2025-08-18T00:00:00"/>
    <d v="2025-08-23T00:00:00"/>
    <m/>
    <m/>
    <m/>
    <m/>
    <m/>
    <m/>
    <s v="CIP"/>
    <s v="SAO BORJA"/>
    <s v="SANTIAGO VIA LOS ANDES"/>
    <m/>
    <n v="994426"/>
    <s v="DW-134"/>
    <s v="POULTRY"/>
    <x v="5"/>
    <n v="2450"/>
    <m/>
    <s v="SEARA"/>
    <n v="23520"/>
    <m/>
    <m/>
    <m/>
    <m/>
    <m/>
    <m/>
    <x v="1"/>
    <s v=" "/>
    <s v=" "/>
    <s v="BLOQUEO IA"/>
    <s v=" "/>
    <x v="0"/>
    <s v="TRUTRO ALA CON HUESO"/>
  </r>
  <r>
    <s v="24-GOVERNMENT ISSUES"/>
    <x v="34"/>
    <s v="103976.1"/>
    <d v="2025-05-08T00:00:00"/>
    <s v="7636"/>
    <n v="21"/>
    <d v="2025-05-19T00:00:00"/>
    <d v="2025-05-24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n v="1"/>
    <x v="1"/>
    <s v="FILETITOS DE PECHUGA"/>
  </r>
  <r>
    <s v="24-GOVERNMENT ISSUES"/>
    <x v="34"/>
    <s v="103976.10"/>
    <d v="2025-05-08T00:00:00"/>
    <s v="7636"/>
    <n v="30"/>
    <d v="2025-07-21T00:00:00"/>
    <d v="2025-07-26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11"/>
    <d v="2025-05-08T00:00:00"/>
    <s v="7636"/>
    <n v="32"/>
    <d v="2025-08-04T00:00:00"/>
    <d v="2025-08-09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12"/>
    <d v="2025-05-08T00:00:00"/>
    <s v="7636"/>
    <n v="33"/>
    <d v="2025-08-11T00:00:00"/>
    <d v="2025-08-16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13"/>
    <d v="2025-05-08T00:00:00"/>
    <s v="7636"/>
    <n v="34"/>
    <d v="2025-08-18T00:00:00"/>
    <d v="2025-08-23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2"/>
    <d v="2025-05-08T00:00:00"/>
    <s v="7636"/>
    <n v="22"/>
    <d v="2025-05-26T00:00:00"/>
    <d v="2025-06-01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3"/>
    <d v="2025-05-08T00:00:00"/>
    <s v="7636"/>
    <n v="24"/>
    <d v="2025-06-09T00:00:00"/>
    <d v="2025-06-14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4"/>
    <d v="2025-05-08T00:00:00"/>
    <s v="7636"/>
    <n v="24"/>
    <d v="2025-06-09T00:00:00"/>
    <d v="2025-06-14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5"/>
    <d v="2025-05-08T00:00:00"/>
    <s v="7636"/>
    <n v="25"/>
    <d v="2025-06-16T00:00:00"/>
    <d v="2025-06-21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6"/>
    <d v="2025-05-08T00:00:00"/>
    <s v="7636"/>
    <n v="25"/>
    <d v="2025-06-16T00:00:00"/>
    <d v="2025-06-21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7"/>
    <d v="2025-05-08T00:00:00"/>
    <s v="7636"/>
    <n v="26"/>
    <d v="2025-06-23T00:00:00"/>
    <d v="2025-06-28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8"/>
    <d v="2025-05-08T00:00:00"/>
    <s v="7636"/>
    <n v="27"/>
    <d v="2025-06-30T00:00:00"/>
    <d v="2025-07-05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6.9"/>
    <d v="2025-05-08T00:00:00"/>
    <s v="7636"/>
    <n v="28"/>
    <d v="2025-07-07T00:00:00"/>
    <d v="2025-07-12T00:00:00"/>
    <m/>
    <m/>
    <m/>
    <m/>
    <m/>
    <m/>
    <s v="CIP"/>
    <s v="SAO BORJA"/>
    <s v="SANTIAGO VIA LOS ANDES"/>
    <m/>
    <n v="993509"/>
    <s v="F-36"/>
    <s v="POULTRY"/>
    <x v="23"/>
    <n v="3180"/>
    <m/>
    <s v="SEARA"/>
    <n v="23296"/>
    <m/>
    <m/>
    <m/>
    <m/>
    <m/>
    <m/>
    <x v="1"/>
    <s v=" "/>
    <s v=" "/>
    <s v="BLOQUEO IA"/>
    <s v=" "/>
    <x v="0"/>
    <s v="FILETITOS DE PECHUGA"/>
  </r>
  <r>
    <s v="24-GOVERNMENT ISSUES"/>
    <x v="34"/>
    <s v="103977.1"/>
    <d v="2025-05-08T00:00:00"/>
    <s v="7637"/>
    <n v="20"/>
    <d v="2025-05-12T00:00:00"/>
    <d v="2025-05-17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2"/>
    <d v="2025-05-08T00:00:00"/>
    <s v="7637"/>
    <n v="21"/>
    <d v="2025-05-19T00:00:00"/>
    <d v="2025-05-24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3"/>
    <d v="2025-05-08T00:00:00"/>
    <s v="7637"/>
    <n v="22"/>
    <d v="2025-05-26T00:00:00"/>
    <d v="2025-06-01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4"/>
    <d v="2025-05-08T00:00:00"/>
    <s v="7637"/>
    <n v="24"/>
    <d v="2025-06-09T00:00:00"/>
    <d v="2025-06-14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5"/>
    <d v="2025-05-08T00:00:00"/>
    <s v="7637"/>
    <n v="26"/>
    <d v="2025-06-23T00:00:00"/>
    <d v="2025-06-28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6"/>
    <d v="2025-05-08T00:00:00"/>
    <s v="7637"/>
    <n v="28"/>
    <d v="2025-07-07T00:00:00"/>
    <d v="2025-07-12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7"/>
    <d v="2025-05-08T00:00:00"/>
    <s v="7637"/>
    <n v="30"/>
    <d v="2025-07-21T00:00:00"/>
    <d v="2025-07-26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8"/>
    <d v="2025-05-08T00:00:00"/>
    <s v="7637"/>
    <n v="30"/>
    <d v="2025-07-21T00:00:00"/>
    <d v="2025-07-26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77.9"/>
    <d v="2025-05-08T00:00:00"/>
    <s v="7637"/>
    <n v="32"/>
    <d v="2025-08-04T00:00:00"/>
    <d v="2025-08-09T00:00:00"/>
    <m/>
    <m/>
    <m/>
    <m/>
    <m/>
    <m/>
    <s v="CIP"/>
    <s v="SAO BORJA"/>
    <s v="SANTIAGO VIA LOS ANDES"/>
    <m/>
    <n v="222839"/>
    <s v="OB-374"/>
    <s v="POULTRY"/>
    <x v="38"/>
    <n v="3230"/>
    <m/>
    <s v="SEARA"/>
    <n v="23296"/>
    <m/>
    <m/>
    <m/>
    <m/>
    <m/>
    <m/>
    <x v="1"/>
    <s v=" "/>
    <s v=" "/>
    <s v="BLOQUEO IA"/>
    <s v=" "/>
    <x v="0"/>
    <s v="PECHUGA DESHUESADA SIN PIEL"/>
  </r>
  <r>
    <s v="24-GOVERNMENT ISSUES"/>
    <x v="34"/>
    <s v="103993.1"/>
    <d v="2025-05-08T00:00:00"/>
    <s v="7638"/>
    <n v="23"/>
    <d v="2025-06-02T00:00:00"/>
    <d v="2025-06-07T00:00:00"/>
    <m/>
    <m/>
    <m/>
    <m/>
    <m/>
    <m/>
    <s v="CIP"/>
    <s v="SAO BORJA"/>
    <s v="SANTIAGO VIA LOS ANDES"/>
    <m/>
    <n v="994377"/>
    <s v="HBI-05"/>
    <s v="POULTRY"/>
    <x v="27"/>
    <n v="2560"/>
    <m/>
    <s v="SEARA"/>
    <n v="23292"/>
    <m/>
    <m/>
    <m/>
    <m/>
    <m/>
    <m/>
    <x v="1"/>
    <s v=" "/>
    <s v=" "/>
    <s v="BLOQUEO IA"/>
    <s v=" "/>
    <x v="0"/>
    <s v="PECHUGA CON HUESO"/>
  </r>
  <r>
    <s v="24-GOVERNMENT ISSUES"/>
    <x v="34"/>
    <s v="103993.2"/>
    <d v="2025-05-08T00:00:00"/>
    <s v="7638"/>
    <n v="29"/>
    <d v="2025-07-14T00:00:00"/>
    <d v="2025-07-19T00:00:00"/>
    <m/>
    <m/>
    <m/>
    <m/>
    <m/>
    <m/>
    <s v="CIP"/>
    <s v="SAO BORJA"/>
    <s v="SANTIAGO VIA LOS ANDES"/>
    <m/>
    <n v="994377"/>
    <s v="HBI-05"/>
    <s v="POULTRY"/>
    <x v="27"/>
    <n v="2560"/>
    <m/>
    <s v="SEARA"/>
    <n v="23292"/>
    <m/>
    <m/>
    <m/>
    <m/>
    <m/>
    <m/>
    <x v="1"/>
    <s v=" "/>
    <s v=" "/>
    <s v="BLOQUEO IA"/>
    <s v=" "/>
    <x v="0"/>
    <s v="PECHUGA CON HUESO"/>
  </r>
  <r>
    <s v="24-GOVERNMENT ISSUES"/>
    <x v="34"/>
    <s v="103993.3"/>
    <d v="2025-05-08T00:00:00"/>
    <s v="7638"/>
    <n v="33"/>
    <d v="2025-08-11T00:00:00"/>
    <d v="2025-08-16T00:00:00"/>
    <m/>
    <m/>
    <m/>
    <m/>
    <m/>
    <m/>
    <s v="CIP"/>
    <s v="SAO BORJA"/>
    <s v="SANTIAGO VIA LOS ANDES"/>
    <m/>
    <n v="994377"/>
    <s v="HBI-05"/>
    <s v="POULTRY"/>
    <x v="27"/>
    <n v="2560"/>
    <m/>
    <s v="SEARA"/>
    <n v="23292"/>
    <m/>
    <m/>
    <m/>
    <m/>
    <m/>
    <m/>
    <x v="1"/>
    <s v=" "/>
    <s v=" "/>
    <s v="BLOQUEO IA"/>
    <s v=" "/>
    <x v="0"/>
    <s v="PECHUGA CON HUESO"/>
  </r>
  <r>
    <s v="24-GOVERNMENT ISSUES"/>
    <x v="34"/>
    <s v="103994.1"/>
    <d v="2025-05-08T00:00:00"/>
    <s v="7639"/>
    <n v="22"/>
    <d v="2025-05-26T00:00:00"/>
    <d v="2025-06-01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4.2"/>
    <d v="2025-05-08T00:00:00"/>
    <s v="7639"/>
    <n v="25"/>
    <d v="2025-06-16T00:00:00"/>
    <d v="2025-06-21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4.3"/>
    <d v="2025-05-08T00:00:00"/>
    <s v="7639"/>
    <n v="27"/>
    <d v="2025-06-30T00:00:00"/>
    <d v="2025-07-05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4.4"/>
    <d v="2025-05-08T00:00:00"/>
    <s v="7639"/>
    <n v="28"/>
    <d v="2025-07-07T00:00:00"/>
    <d v="2025-07-12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4.5"/>
    <d v="2025-05-08T00:00:00"/>
    <s v="7639"/>
    <n v="31"/>
    <d v="2025-07-28T00:00:00"/>
    <d v="2025-08-02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4.6"/>
    <d v="2025-05-08T00:00:00"/>
    <s v="7639"/>
    <n v="34"/>
    <d v="2025-08-18T00:00:00"/>
    <d v="2025-08-23T00:00:00"/>
    <m/>
    <m/>
    <m/>
    <m/>
    <m/>
    <m/>
    <s v="CIP"/>
    <s v="SAO BORJA"/>
    <s v="SANTIAGO VIA LOS ANDES"/>
    <m/>
    <n v="994436"/>
    <s v="WL-1"/>
    <s v="POULTRY"/>
    <x v="3"/>
    <n v="1650"/>
    <m/>
    <s v="SEARA"/>
    <n v="23292"/>
    <m/>
    <m/>
    <m/>
    <m/>
    <m/>
    <m/>
    <x v="1"/>
    <s v=" "/>
    <s v=" "/>
    <s v="BLOQUEO IA"/>
    <s v=" "/>
    <x v="0"/>
    <s v="TRUTRO ENTERO CON HUESO"/>
  </r>
  <r>
    <s v="24-GOVERNMENT ISSUES"/>
    <x v="34"/>
    <s v="103995.1"/>
    <d v="2025-05-08T00:00:00"/>
    <s v="7640"/>
    <n v="27"/>
    <d v="2025-06-30T00:00:00"/>
    <d v="2025-07-05T00:00:00"/>
    <m/>
    <m/>
    <m/>
    <m/>
    <m/>
    <m/>
    <s v="CIP"/>
    <s v="SAO BORJA"/>
    <s v="SANTIAGO VIA LOS ANDES"/>
    <m/>
    <n v="994378"/>
    <s v="D-15"/>
    <s v="POULTRY"/>
    <x v="40"/>
    <n v="2200"/>
    <m/>
    <s v="SEARA"/>
    <n v="23296"/>
    <m/>
    <m/>
    <m/>
    <m/>
    <m/>
    <m/>
    <x v="1"/>
    <s v=" "/>
    <s v=" "/>
    <s v="BLOQUEO IA"/>
    <s v=" "/>
    <x v="0"/>
    <s v="TRUTRO LARGO CON HUESO"/>
  </r>
  <r>
    <s v="24-GOVERNMENT ISSUES"/>
    <x v="34"/>
    <s v="103995.2"/>
    <d v="2025-05-08T00:00:00"/>
    <s v="7640"/>
    <n v="32"/>
    <d v="2025-08-04T00:00:00"/>
    <d v="2025-08-09T00:00:00"/>
    <m/>
    <m/>
    <m/>
    <m/>
    <m/>
    <m/>
    <s v="CIP"/>
    <s v="SAO BORJA"/>
    <s v="SANTIAGO VIA LOS ANDES"/>
    <m/>
    <n v="994378"/>
    <s v="D-15"/>
    <s v="POULTRY"/>
    <x v="40"/>
    <n v="2200"/>
    <m/>
    <s v="SEARA"/>
    <n v="23296"/>
    <m/>
    <m/>
    <m/>
    <m/>
    <m/>
    <m/>
    <x v="1"/>
    <s v=" "/>
    <s v=" "/>
    <s v="BLOQUEO IA"/>
    <s v=" "/>
    <x v="0"/>
    <s v="TRUTRO LARGO CON HUESO"/>
  </r>
  <r>
    <s v="24-GOVERNMENT ISSUES"/>
    <x v="34"/>
    <s v="103996.1"/>
    <d v="2025-05-08T00:00:00"/>
    <s v="7641"/>
    <n v="25"/>
    <d v="2025-06-16T00:00:00"/>
    <d v="2025-06-21T00:00:00"/>
    <m/>
    <m/>
    <m/>
    <m/>
    <m/>
    <m/>
    <s v="CIP"/>
    <s v="SAO BORJA"/>
    <s v="SANTIAGO VIA LOS ANDES"/>
    <m/>
    <n v="994435"/>
    <s v="T-82"/>
    <s v="POULTRY"/>
    <x v="24"/>
    <n v="2200"/>
    <m/>
    <s v="SEARA"/>
    <n v="23296"/>
    <m/>
    <m/>
    <m/>
    <m/>
    <m/>
    <m/>
    <x v="1"/>
    <s v=" "/>
    <s v=" "/>
    <s v="BLOQUEO IA"/>
    <s v=" "/>
    <x v="0"/>
    <s v="TRUTRO CORTO CON HUESO"/>
  </r>
  <r>
    <s v="24-GOVERNMENT ISSUES"/>
    <x v="34"/>
    <s v="103996.2"/>
    <d v="2025-05-08T00:00:00"/>
    <s v="7641"/>
    <n v="29"/>
    <d v="2025-07-14T00:00:00"/>
    <d v="2025-07-19T00:00:00"/>
    <m/>
    <m/>
    <m/>
    <m/>
    <m/>
    <m/>
    <s v="CIP"/>
    <s v="SAO BORJA"/>
    <s v="SANTIAGO VIA LOS ANDES"/>
    <m/>
    <n v="994435"/>
    <s v="T-82"/>
    <s v="POULTRY"/>
    <x v="24"/>
    <n v="2200"/>
    <m/>
    <s v="SEARA"/>
    <n v="23296"/>
    <m/>
    <m/>
    <m/>
    <m/>
    <m/>
    <m/>
    <x v="1"/>
    <s v=" "/>
    <s v=" "/>
    <s v="BLOQUEO IA"/>
    <s v=" "/>
    <x v="0"/>
    <s v="TRUTRO CORTO CON HUESO"/>
  </r>
  <r>
    <s v="24-GOVERNMENT ISSUES"/>
    <x v="34"/>
    <s v="103996.3"/>
    <d v="2025-05-08T00:00:00"/>
    <s v="7641"/>
    <n v="32"/>
    <d v="2025-08-04T00:00:00"/>
    <d v="2025-08-09T00:00:00"/>
    <m/>
    <m/>
    <m/>
    <m/>
    <m/>
    <m/>
    <s v="CIP"/>
    <s v="SAO BORJA"/>
    <s v="SANTIAGO VIA LOS ANDES"/>
    <m/>
    <n v="994435"/>
    <s v="T-82"/>
    <s v="POULTRY"/>
    <x v="24"/>
    <n v="2200"/>
    <m/>
    <s v="SEARA"/>
    <n v="23296"/>
    <m/>
    <m/>
    <m/>
    <m/>
    <m/>
    <m/>
    <x v="1"/>
    <s v=" "/>
    <s v=" "/>
    <s v="BLOQUEO IA"/>
    <s v=" "/>
    <x v="0"/>
    <s v="TRUTRO CORTO CON HUESO"/>
  </r>
  <r>
    <s v="24-GOVERNMENT ISSUES"/>
    <x v="34"/>
    <s v="103997.1"/>
    <d v="2025-05-08T00:00:00"/>
    <s v="7642"/>
    <n v="25"/>
    <d v="2025-06-16T00:00:00"/>
    <d v="2025-06-21T00:00:00"/>
    <m/>
    <m/>
    <m/>
    <m/>
    <m/>
    <m/>
    <s v="CIP"/>
    <s v="SAO BORJA"/>
    <s v="SANTIAGO VIA LOS ANDES"/>
    <m/>
    <n v="993749"/>
    <s v="PCO-18"/>
    <s v="POULTRY"/>
    <x v="46"/>
    <n v="2460"/>
    <m/>
    <s v="SEARA"/>
    <n v="24495"/>
    <m/>
    <m/>
    <m/>
    <m/>
    <m/>
    <m/>
    <x v="1"/>
    <s v="ENVELOPADO"/>
    <s v=" "/>
    <s v="BLOQUEO IA"/>
    <s v=" "/>
    <x v="0"/>
    <s v="PECHUGA ENTERA CON HUESO"/>
  </r>
  <r>
    <s v="24-GOVERNMENT ISSUES"/>
    <x v="34"/>
    <s v="103997.2"/>
    <d v="2025-05-08T00:00:00"/>
    <s v="7642"/>
    <n v="30"/>
    <d v="2025-07-21T00:00:00"/>
    <d v="2025-07-26T00:00:00"/>
    <m/>
    <m/>
    <m/>
    <m/>
    <m/>
    <m/>
    <s v="CIP"/>
    <s v="SAO BORJA"/>
    <s v="SANTIAGO VIA LOS ANDES"/>
    <m/>
    <n v="993749"/>
    <s v="PCO-18"/>
    <s v="POULTRY"/>
    <x v="46"/>
    <n v="2460"/>
    <m/>
    <s v="SEARA"/>
    <n v="24495"/>
    <m/>
    <m/>
    <m/>
    <m/>
    <m/>
    <m/>
    <x v="1"/>
    <s v="ENVELOPADO"/>
    <s v=" "/>
    <s v="BLOQUEO IA"/>
    <s v=" "/>
    <x v="0"/>
    <s v="PECHUGA ENTERA CON HUESO"/>
  </r>
  <r>
    <s v="24-GOVERNMENT ISSUES"/>
    <x v="34"/>
    <s v="103998.1"/>
    <d v="2025-05-08T00:00:00"/>
    <s v="7643"/>
    <n v="20"/>
    <d v="2025-05-12T00:00:00"/>
    <d v="2025-05-17T00:00:00"/>
    <m/>
    <m/>
    <m/>
    <m/>
    <m/>
    <m/>
    <s v="CIP"/>
    <s v="SAO BORJA"/>
    <s v="SANTIAGO VIA LOS ANDES"/>
    <m/>
    <n v="994378"/>
    <s v="D-15"/>
    <s v="POULTRY"/>
    <x v="40"/>
    <n v="2200"/>
    <m/>
    <s v="SEARA"/>
    <n v="11648"/>
    <m/>
    <m/>
    <m/>
    <m/>
    <m/>
    <m/>
    <x v="1"/>
    <s v=" "/>
    <s v=" "/>
    <s v="BLOQUEO IA"/>
    <s v=" "/>
    <x v="0"/>
    <s v="TRUTRO LARGO CON HUESO"/>
  </r>
  <r>
    <s v="24-GOVERNMENT ISSUES"/>
    <x v="34"/>
    <s v="103998.2"/>
    <d v="2025-05-08T00:00:00"/>
    <s v="7643"/>
    <n v="20"/>
    <d v="2025-05-12T00:00:00"/>
    <d v="2025-05-17T00:00:00"/>
    <m/>
    <m/>
    <m/>
    <m/>
    <m/>
    <m/>
    <s v="CIP"/>
    <s v="SAO BORJA"/>
    <s v="SANTIAGO VIA LOS ANDES"/>
    <m/>
    <n v="994435"/>
    <s v="T-82"/>
    <s v="POULTRY"/>
    <x v="24"/>
    <n v="2200"/>
    <m/>
    <s v="SEARA"/>
    <n v="11648"/>
    <m/>
    <m/>
    <m/>
    <m/>
    <m/>
    <m/>
    <x v="1"/>
    <s v=" "/>
    <s v=" "/>
    <s v="BLOQUEO IA"/>
    <s v=" "/>
    <x v="0"/>
    <s v="TRUTRO CORTO CON HUESO"/>
  </r>
  <r>
    <s v="24-GOVERNMENT ISSUES"/>
    <x v="34"/>
    <s v="103999.1"/>
    <d v="2025-05-08T00:00:00"/>
    <s v="7644"/>
    <n v="25"/>
    <d v="2025-06-16T00:00:00"/>
    <d v="2025-06-21T00:00:00"/>
    <m/>
    <m/>
    <m/>
    <m/>
    <m/>
    <m/>
    <s v="CIP"/>
    <s v="SAO BORJA"/>
    <s v="SANTIAGO VIA LOS ANDES"/>
    <m/>
    <n v="994377"/>
    <s v="HBI-05"/>
    <s v="POULTRY"/>
    <x v="27"/>
    <n v="2560"/>
    <m/>
    <s v="SEARA"/>
    <n v="11640"/>
    <m/>
    <m/>
    <m/>
    <m/>
    <m/>
    <m/>
    <x v="1"/>
    <s v=" "/>
    <s v=" "/>
    <s v="BLOQUEO IA"/>
    <s v=" "/>
    <x v="0"/>
    <s v="PECHUGA CON HUESO"/>
  </r>
  <r>
    <s v="24-GOVERNMENT ISSUES"/>
    <x v="34"/>
    <s v="103999.2"/>
    <d v="2025-05-08T00:00:00"/>
    <s v="7644"/>
    <n v="25"/>
    <d v="2025-06-16T00:00:00"/>
    <d v="2025-06-21T00:00:00"/>
    <m/>
    <m/>
    <m/>
    <m/>
    <m/>
    <m/>
    <s v="CIP"/>
    <s v="SAO BORJA"/>
    <s v="SANTIAGO VIA LOS ANDES"/>
    <m/>
    <n v="994378"/>
    <s v="D-15"/>
    <s v="POULTRY"/>
    <x v="40"/>
    <n v="2200"/>
    <m/>
    <s v="SEARA"/>
    <n v="11648"/>
    <m/>
    <m/>
    <m/>
    <m/>
    <m/>
    <m/>
    <x v="1"/>
    <s v=" "/>
    <s v=" "/>
    <s v="BLOQUEO IA"/>
    <s v=" "/>
    <x v="0"/>
    <s v="TRUTRO LARGO CON HUESO"/>
  </r>
  <r>
    <s v="24-GOVERNMENT ISSUES"/>
    <x v="34"/>
    <s v="104000.1"/>
    <d v="2025-05-08T00:00:00"/>
    <s v="7645"/>
    <n v="27"/>
    <d v="2025-06-30T00:00:00"/>
    <d v="2025-07-05T00:00:00"/>
    <m/>
    <m/>
    <m/>
    <m/>
    <m/>
    <m/>
    <s v="CIP"/>
    <s v="SAO BORJA"/>
    <s v="SANTIAGO VIA LOS ANDES"/>
    <m/>
    <n v="994258"/>
    <s v="BL-209"/>
    <s v="POULTRY"/>
    <x v="45"/>
    <n v="2590"/>
    <m/>
    <s v="SEARA"/>
    <n v="11648"/>
    <m/>
    <m/>
    <m/>
    <m/>
    <m/>
    <m/>
    <x v="1"/>
    <s v=" "/>
    <s v=" "/>
    <s v="BLOQUEO IA"/>
    <s v=" "/>
    <x v="0"/>
    <e v="#N/A"/>
  </r>
  <r>
    <s v="24-GOVERNMENT ISSUES"/>
    <x v="34"/>
    <s v="104000.2"/>
    <d v="2025-05-08T00:00:00"/>
    <s v="7645"/>
    <n v="27"/>
    <d v="2025-06-30T00:00:00"/>
    <d v="2025-07-05T00:00:00"/>
    <m/>
    <m/>
    <m/>
    <m/>
    <m/>
    <m/>
    <s v="CIP"/>
    <s v="SAO BORJA"/>
    <s v="SANTIAGO VIA LOS ANDES"/>
    <m/>
    <n v="994435"/>
    <s v="T-82"/>
    <s v="POULTRY"/>
    <x v="24"/>
    <n v="2200"/>
    <m/>
    <s v="SEARA"/>
    <n v="11648"/>
    <m/>
    <m/>
    <m/>
    <m/>
    <m/>
    <m/>
    <x v="1"/>
    <s v=" "/>
    <s v=" "/>
    <s v="BLOQUEO IA"/>
    <s v=" "/>
    <x v="0"/>
    <s v="TRUTRO CORTO CON HUESO"/>
  </r>
  <r>
    <s v="24-GOVERNMENT ISSUES"/>
    <x v="34"/>
    <s v="104102.1"/>
    <d v="2025-05-12T00:00:00"/>
    <s v="7647"/>
    <n v="21"/>
    <d v="2025-05-19T00:00:00"/>
    <d v="2025-05-24T00:00:00"/>
    <m/>
    <m/>
    <m/>
    <m/>
    <m/>
    <m/>
    <s v="CIP"/>
    <s v="SAO BORJA"/>
    <s v="SANTIAGO VIA LOS ANDES"/>
    <m/>
    <n v="994507"/>
    <s v="FMB-03"/>
    <s v="POULTRY"/>
    <x v="47"/>
    <n v="3130"/>
    <m/>
    <s v="BUEN CORTE"/>
    <n v="24492"/>
    <m/>
    <m/>
    <m/>
    <m/>
    <m/>
    <m/>
    <x v="1"/>
    <s v="MARINADOS IQF - BUEN CORTE"/>
    <s v=" "/>
    <s v="BLOQUEO IA"/>
    <s v=" "/>
    <x v="0"/>
    <s v="FILETITO SIN PIEL"/>
  </r>
  <r>
    <s v="24-GOVERNMENT ISSUES"/>
    <x v="34"/>
    <s v="104102.2"/>
    <d v="2025-05-12T00:00:00"/>
    <s v="7647"/>
    <n v="22"/>
    <d v="2025-05-26T00:00:00"/>
    <d v="2025-05-31T00:00:00"/>
    <m/>
    <m/>
    <m/>
    <m/>
    <m/>
    <m/>
    <s v="CIP"/>
    <s v="SAO BORJA"/>
    <s v="SANTIAGO VIA LOS ANDES"/>
    <m/>
    <n v="994507"/>
    <s v="FMB-03"/>
    <s v="POULTRY"/>
    <x v="47"/>
    <n v="3130"/>
    <m/>
    <s v="BUEN CORTE"/>
    <n v="24492"/>
    <m/>
    <m/>
    <m/>
    <m/>
    <m/>
    <m/>
    <x v="1"/>
    <s v="MARINADOS IQF - BUEN CORTE"/>
    <s v=" "/>
    <s v="BLOQUEO IA"/>
    <s v=" "/>
    <x v="0"/>
    <s v="FILETITO SIN PIEL"/>
  </r>
  <r>
    <s v="24-GOVERNMENT ISSUES"/>
    <x v="34"/>
    <s v="104102.3"/>
    <d v="2025-05-12T00:00:00"/>
    <s v="7647"/>
    <n v="24"/>
    <d v="2025-06-09T00:00:00"/>
    <d v="2025-06-14T00:00:00"/>
    <m/>
    <m/>
    <m/>
    <m/>
    <m/>
    <m/>
    <s v="CIP"/>
    <s v="SAO BORJA"/>
    <s v="SANTIAGO VIA LOS ANDES"/>
    <m/>
    <n v="994507"/>
    <s v="FMB-03"/>
    <s v="POULTRY"/>
    <x v="47"/>
    <n v="3130"/>
    <m/>
    <s v="BUEN CORTE"/>
    <n v="24492"/>
    <m/>
    <m/>
    <m/>
    <m/>
    <m/>
    <m/>
    <x v="1"/>
    <s v="MARINADOS IQF - BUEN CORTE"/>
    <s v=" "/>
    <s v="BLOQUEO IA"/>
    <s v=" "/>
    <x v="0"/>
    <s v="FILETITO SIN PIEL"/>
  </r>
  <r>
    <s v="24-GOVERNMENT ISSUES"/>
    <x v="34"/>
    <s v="104102.4"/>
    <d v="2025-05-12T00:00:00"/>
    <s v="7647"/>
    <n v="28"/>
    <d v="2025-07-07T00:00:00"/>
    <d v="2025-07-12T00:00:00"/>
    <m/>
    <m/>
    <m/>
    <m/>
    <m/>
    <m/>
    <s v="CIP"/>
    <s v="SAO BORJA"/>
    <s v="SANTIAGO VIA LOS ANDES"/>
    <m/>
    <n v="994507"/>
    <s v="FMB-03"/>
    <s v="POULTRY"/>
    <x v="47"/>
    <n v="3130"/>
    <m/>
    <s v="BUEN CORTE"/>
    <n v="24492"/>
    <m/>
    <m/>
    <m/>
    <m/>
    <m/>
    <m/>
    <x v="1"/>
    <s v="MARINADOS IQF - BUEN CORTE"/>
    <s v=" "/>
    <s v="BLOQUEO IA"/>
    <s v=" "/>
    <x v="0"/>
    <s v="FILETITO SIN PIEL"/>
  </r>
  <r>
    <s v="24-GOVERNMENT ISSUES"/>
    <x v="34"/>
    <s v="104102.5"/>
    <d v="2025-05-12T00:00:00"/>
    <s v="7647"/>
    <n v="32"/>
    <d v="2025-08-04T00:00:00"/>
    <d v="2025-08-09T00:00:00"/>
    <m/>
    <m/>
    <m/>
    <m/>
    <m/>
    <m/>
    <s v="CIP"/>
    <s v="SAO BORJA"/>
    <s v="SANTIAGO VIA LOS ANDES"/>
    <m/>
    <n v="994507"/>
    <s v="FMB-03"/>
    <s v="POULTRY"/>
    <x v="47"/>
    <n v="3130"/>
    <m/>
    <s v="BUEN CORTE"/>
    <n v="24492"/>
    <m/>
    <m/>
    <m/>
    <m/>
    <m/>
    <m/>
    <x v="1"/>
    <s v="MARINADOS IQF - BUEN CORTE"/>
    <s v=" "/>
    <s v="BLOQUEO IA"/>
    <s v=" "/>
    <x v="0"/>
    <s v="FILETITO SIN PIEL"/>
  </r>
  <r>
    <s v="24-GOVERNMENT ISSUES"/>
    <x v="34"/>
    <s v="104103.1"/>
    <d v="2025-05-12T00:00:00"/>
    <s v="7648"/>
    <n v="21"/>
    <d v="2025-05-19T00:00:00"/>
    <d v="2025-05-24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3.2"/>
    <d v="2025-05-12T00:00:00"/>
    <s v="7648"/>
    <n v="23"/>
    <d v="2025-06-02T00:00:00"/>
    <d v="2025-06-07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3.3"/>
    <d v="2025-05-12T00:00:00"/>
    <s v="7648"/>
    <n v="25"/>
    <d v="2025-06-16T00:00:00"/>
    <d v="2025-06-21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3.4"/>
    <d v="2025-05-12T00:00:00"/>
    <s v="7648"/>
    <n v="28"/>
    <d v="2025-07-07T00:00:00"/>
    <d v="2025-07-12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3.5"/>
    <d v="2025-05-12T00:00:00"/>
    <s v="7648"/>
    <n v="31"/>
    <d v="2025-07-28T00:00:00"/>
    <d v="2025-08-02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3.6"/>
    <d v="2025-05-12T00:00:00"/>
    <s v="7648"/>
    <n v="34"/>
    <d v="2025-08-18T00:00:00"/>
    <d v="2025-08-23T00:00:00"/>
    <m/>
    <m/>
    <m/>
    <m/>
    <m/>
    <m/>
    <s v="CIP"/>
    <s v="SAO BORJA"/>
    <s v="SANTIAGO VIA LOS ANDES"/>
    <m/>
    <n v="994508"/>
    <s v="OBB-01"/>
    <s v="POULTRY"/>
    <x v="48"/>
    <n v="3180"/>
    <m/>
    <s v="BUEN CORTE"/>
    <n v="24492"/>
    <m/>
    <m/>
    <m/>
    <m/>
    <m/>
    <m/>
    <x v="1"/>
    <s v="MARINADOS IQF - BUEN CORTE"/>
    <s v=" "/>
    <s v="BLOQUEO IA"/>
    <s v=" "/>
    <x v="0"/>
    <s v="PECHUGA SIN PIEL"/>
  </r>
  <r>
    <s v="24-GOVERNMENT ISSUES"/>
    <x v="34"/>
    <s v="104106.1"/>
    <d v="2025-05-12T00:00:00"/>
    <s v="7649"/>
    <n v="23"/>
    <d v="2025-06-02T00:00:00"/>
    <d v="2025-06-07T00:00:00"/>
    <m/>
    <m/>
    <m/>
    <m/>
    <m/>
    <m/>
    <s v="CIP"/>
    <s v="SAO BORJA"/>
    <s v="SANTIAGO VIA LOS ANDES"/>
    <m/>
    <n v="994505"/>
    <s v="DMB-01"/>
    <s v="POULTRY"/>
    <x v="49"/>
    <n v="2400"/>
    <m/>
    <s v="BUEN CORTE"/>
    <n v="24492"/>
    <m/>
    <m/>
    <m/>
    <m/>
    <m/>
    <m/>
    <x v="1"/>
    <s v="MARINADOS IQF - BUEN CORTE"/>
    <s v=" "/>
    <s v="BLOQUEO IA"/>
    <s v=" "/>
    <x v="0"/>
    <s v="ALITAS CON HUESO"/>
  </r>
  <r>
    <s v="24-GOVERNMENT ISSUES"/>
    <x v="34"/>
    <s v="104106.2"/>
    <d v="2025-05-12T00:00:00"/>
    <s v="7649"/>
    <n v="26"/>
    <d v="2025-06-23T00:00:00"/>
    <d v="2025-06-28T00:00:00"/>
    <m/>
    <m/>
    <m/>
    <m/>
    <m/>
    <m/>
    <s v="CIP"/>
    <s v="SAO BORJA"/>
    <s v="SANTIAGO VIA LOS ANDES"/>
    <m/>
    <n v="994505"/>
    <s v="DMB-01"/>
    <s v="POULTRY"/>
    <x v="49"/>
    <n v="2400"/>
    <m/>
    <s v="BUEN CORTE"/>
    <n v="24492"/>
    <m/>
    <m/>
    <m/>
    <m/>
    <m/>
    <m/>
    <x v="1"/>
    <s v="MARINADOS IQF - BUEN CORTE"/>
    <s v=" "/>
    <s v="BLOQUEO IA"/>
    <s v=" "/>
    <x v="0"/>
    <s v="ALITAS CON HUESO"/>
  </r>
  <r>
    <s v="24-GOVERNMENT ISSUES"/>
    <x v="34"/>
    <s v="104106.3"/>
    <d v="2025-05-12T00:00:00"/>
    <s v="7649"/>
    <n v="31"/>
    <d v="2025-07-28T00:00:00"/>
    <d v="2025-08-02T00:00:00"/>
    <m/>
    <m/>
    <m/>
    <m/>
    <m/>
    <m/>
    <s v="CIP"/>
    <s v="SAO BORJA"/>
    <s v="SANTIAGO VIA LOS ANDES"/>
    <m/>
    <n v="994505"/>
    <s v="DMB-01"/>
    <s v="POULTRY"/>
    <x v="49"/>
    <n v="2400"/>
    <m/>
    <s v="BUEN CORTE"/>
    <n v="24492"/>
    <m/>
    <m/>
    <m/>
    <m/>
    <m/>
    <m/>
    <x v="1"/>
    <s v="MARINADOS IQF - BUEN CORTE"/>
    <s v=" "/>
    <s v="BLOQUEO IA"/>
    <s v=" "/>
    <x v="0"/>
    <s v="ALITAS CON HUE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6">
  <r>
    <m/>
    <x v="0"/>
    <s v="104377.3"/>
    <s v="7691/ 4400003005"/>
    <d v="2025-06-19T00:00:00"/>
    <d v="2025-06-28T00:00:00"/>
    <n v="26"/>
    <d v="2025-06-19T00:00:00"/>
    <n v="25"/>
    <n v="-1"/>
    <d v="2025-07-06T00:00:00"/>
    <s v="DUSSELDORF EXPRESS"/>
    <s v="MNBU0614846"/>
    <n v="720870769"/>
    <s v="MAERSK"/>
    <s v="CFR"/>
    <s v="ITAPOA"/>
    <s v="SAN ANTONIO"/>
    <n v="586307"/>
    <s v="PAL-15"/>
    <x v="0"/>
    <s v="PORK"/>
    <n v="2440"/>
    <n v="23978.7"/>
    <n v="23978.7"/>
    <n v="1598.58"/>
    <d v="2025-06-07T00:00:00"/>
    <d v="2025-06-06T00:00:00"/>
    <d v="2025-06-09T00:00:00"/>
    <n v="975212"/>
    <s v="1260206"/>
    <n v="490"/>
    <s v="JBS273699"/>
    <s v="Embarcados"/>
    <x v="0"/>
    <s v="30.136 - SEARA"/>
    <s v=" "/>
    <s v=" "/>
    <s v=" "/>
    <s v="CHULETA VETADA"/>
  </r>
  <r>
    <m/>
    <x v="0"/>
    <s v="104377.5"/>
    <s v="7691/ 4400003005"/>
    <d v="2025-06-19T00:00:00"/>
    <d v="2025-06-28T00:00:00"/>
    <n v="26"/>
    <d v="2025-06-19T00:00:00"/>
    <n v="25"/>
    <n v="-1"/>
    <d v="2025-07-06T00:00:00"/>
    <s v="DUSSELDORF EXPRESS"/>
    <s v="MWCU5268835"/>
    <n v="720870769"/>
    <s v="MAERSK"/>
    <s v="CFR"/>
    <s v="ITAPOA"/>
    <s v="SAN ANTONIO"/>
    <n v="586307"/>
    <s v="PAL-15"/>
    <x v="0"/>
    <s v="PORK"/>
    <n v="2440"/>
    <n v="23764.92"/>
    <n v="23764.92"/>
    <n v="1584.328"/>
    <d v="2025-06-13T00:00:00"/>
    <d v="2025-06-12T00:00:00"/>
    <d v="2025-06-13T00:00:00"/>
    <n v="975209"/>
    <s v="1261766"/>
    <n v="490"/>
    <s v="JBS273781"/>
    <s v="Embarcados"/>
    <x v="0"/>
    <s v="30.136 - SEARA"/>
    <s v=" "/>
    <s v=" "/>
    <s v=" "/>
    <s v="CHULETA VETADA"/>
  </r>
  <r>
    <m/>
    <x v="0"/>
    <s v="104381.1"/>
    <s v="7692/ 4400003005"/>
    <d v="2025-06-19T00:00:00"/>
    <d v="2025-06-28T00:00:00"/>
    <n v="26"/>
    <d v="2025-06-19T00:00:00"/>
    <n v="25"/>
    <n v="-1"/>
    <d v="2025-07-06T00:00:00"/>
    <s v="DUSSELDORF EXPRESS"/>
    <s v="MNBU3922267"/>
    <n v="720870769"/>
    <s v="MAERSK"/>
    <s v="CFR"/>
    <s v="ITAPOA"/>
    <s v="SAN ANTONIO"/>
    <n v="70130"/>
    <s v="LBI-30"/>
    <x v="1"/>
    <s v="PORK"/>
    <n v="2365"/>
    <n v="23923.73"/>
    <n v="23923.73"/>
    <n v="1543.4664499999999"/>
    <d v="2025-06-09T00:00:00"/>
    <d v="2025-06-07T00:00:00"/>
    <d v="2025-06-10T00:00:00"/>
    <n v="975124"/>
    <s v="1260574"/>
    <n v="876"/>
    <s v="JBS273700"/>
    <s v="Embarcados"/>
    <x v="0"/>
    <s v="36.827 - ANA RECH - AB.SUINOS/IND."/>
    <s v=" "/>
    <s v=" "/>
    <s v=" "/>
    <s v="CHULETA CENTRO"/>
  </r>
  <r>
    <m/>
    <x v="0"/>
    <s v="104381.2"/>
    <s v="7692/ 4400003005"/>
    <d v="2025-06-19T00:00:00"/>
    <d v="2025-07-05T00:00:00"/>
    <n v="27"/>
    <d v="2025-06-19T00:00:00"/>
    <n v="25"/>
    <n v="-2"/>
    <d v="2025-07-06T00:00:00"/>
    <s v="DUSSELDORF EXPRESS"/>
    <s v="MNBU0532795"/>
    <n v="720870769"/>
    <s v="MAERSK"/>
    <s v="CFR"/>
    <s v="ITAPOA"/>
    <s v="SAN ANTONIO"/>
    <n v="70130"/>
    <s v="LBI-30"/>
    <x v="1"/>
    <s v="PORK"/>
    <n v="2365"/>
    <n v="23989.37"/>
    <n v="23989.37"/>
    <n v="1547.70129"/>
    <d v="2025-06-10T00:00:00"/>
    <d v="2025-06-10T00:00:00"/>
    <d v="2025-06-12T00:00:00"/>
    <n v="979445"/>
    <s v="1261138"/>
    <n v="490"/>
    <s v="JBS273703"/>
    <s v="Embarcados"/>
    <x v="0"/>
    <s v="30.136 - SEARA"/>
    <s v=" "/>
    <s v=" "/>
    <s v=" "/>
    <s v="CHULETA CENTRO"/>
  </r>
  <r>
    <m/>
    <x v="0"/>
    <s v="104377.4"/>
    <s v="7691/ 4400003005"/>
    <d v="2025-06-23T00:00:00"/>
    <d v="2025-06-28T00:00:00"/>
    <n v="26"/>
    <d v="2025-06-25T00:00:00"/>
    <n v="26"/>
    <n v="0"/>
    <d v="2025-07-11T00:00:00"/>
    <s v="SEASPAN HAMBURG"/>
    <s v="HLBU9117353"/>
    <n v="37416388"/>
    <s v="HAPAG-LLOYD"/>
    <s v="CFR"/>
    <s v="ITAPOA"/>
    <s v="SAN ANTONIO"/>
    <n v="586307"/>
    <s v="PAL-15"/>
    <x v="0"/>
    <s v="PORK"/>
    <n v="2440"/>
    <n v="23793.68"/>
    <n v="23793.68"/>
    <n v="1586.24533"/>
    <d v="2025-06-16T00:00:00"/>
    <d v="2025-06-16T00:00:00"/>
    <d v="2025-06-18T00:00:00"/>
    <n v="981821"/>
    <s v="1262584"/>
    <n v="876"/>
    <s v="HLCUIT1250601760"/>
    <s v="Embarcados"/>
    <x v="0"/>
    <s v="36.827 - ANA RECH - AB.SUINOS/IND."/>
    <s v=" "/>
    <s v=" "/>
    <s v=" "/>
    <s v="CHULETA VETADA"/>
  </r>
  <r>
    <m/>
    <x v="0"/>
    <s v="104377.6"/>
    <s v="7691/ 4400003005"/>
    <d v="2025-06-25T00:00:00"/>
    <d v="2025-07-05T00:00:00"/>
    <n v="27"/>
    <d v="2025-07-10T00:00:00"/>
    <n v="28"/>
    <n v="1"/>
    <d v="2025-07-26T00:00:00"/>
    <s v="MAERSK ACADIA"/>
    <s v="MNBU3549533"/>
    <n v="720870773"/>
    <s v="MAERSK"/>
    <s v="CFR"/>
    <s v="ITAPOA"/>
    <s v="SAN ANTONIO"/>
    <n v="586307"/>
    <s v="PAL-15"/>
    <x v="0"/>
    <s v="PORK"/>
    <n v="2440"/>
    <n v="23770.84"/>
    <n v="23770.84"/>
    <n v="1584.7226700000001"/>
    <d v="2025-06-20T00:00:00"/>
    <d v="2025-06-19T00:00:00"/>
    <d v="2025-06-23T00:00:00"/>
    <n v="975216"/>
    <s v="1265446"/>
    <n v="490"/>
    <s v="JBS274991"/>
    <s v="Embarcados"/>
    <x v="1"/>
    <s v="30.136 - SEARA"/>
    <s v="EMBARCADOR POSTERGÓ EL EMBARQUE"/>
    <n v="1"/>
    <s v="SHIPPING"/>
    <s v="CHULETA VETADA"/>
  </r>
  <r>
    <m/>
    <x v="0"/>
    <s v="104377.7"/>
    <s v="7691/ 4400003005"/>
    <d v="2025-06-30T00:00:00"/>
    <d v="2025-07-05T00:00:00"/>
    <n v="27"/>
    <d v="2025-07-10T00:00:00"/>
    <n v="28"/>
    <n v="1"/>
    <d v="2025-07-26T00:00:00"/>
    <s v="MAERSK ACADIA"/>
    <s v="MNBU0046828"/>
    <n v="720870773"/>
    <s v="MAERSK"/>
    <s v="CFR"/>
    <s v="ITAPOA"/>
    <s v="SAN ANTONIO"/>
    <n v="586307"/>
    <s v="PAL-15"/>
    <x v="0"/>
    <s v="PORK"/>
    <n v="2440"/>
    <n v="23771.13"/>
    <n v="23771.13"/>
    <n v="1584.742"/>
    <d v="2025-06-24T00:00:00"/>
    <d v="2025-06-24T00:00:00"/>
    <d v="2025-06-26T00:00:00"/>
    <n v="975217"/>
    <s v="1264465"/>
    <n v="490"/>
    <s v="JBS274914"/>
    <s v="Embarcados"/>
    <x v="1"/>
    <s v="30.136 - SEARA"/>
    <s v="EMBARCADOR POSTERGÓ EL EMBARQUE"/>
    <n v="1"/>
    <s v="SHIPPING"/>
    <s v="CHULETA VETADA"/>
  </r>
  <r>
    <m/>
    <x v="0"/>
    <s v="104377.8"/>
    <s v="7691/ 4400003005"/>
    <d v="2025-06-30T00:00:00"/>
    <d v="2025-07-05T00:00:00"/>
    <n v="27"/>
    <d v="2025-07-10T00:00:00"/>
    <n v="28"/>
    <n v="1"/>
    <d v="2025-07-26T00:00:00"/>
    <s v="MAERSK ACADIA"/>
    <s v="MNBU4386066"/>
    <n v="720870773"/>
    <s v="MAERSK"/>
    <s v="CFR"/>
    <s v="ITAPOA"/>
    <s v="SAN ANTONIO"/>
    <n v="586307"/>
    <s v="PAL-15"/>
    <x v="0"/>
    <s v="PORK"/>
    <n v="2440"/>
    <n v="23796.51"/>
    <n v="23796.51"/>
    <n v="1586.434"/>
    <d v="2025-06-27T00:00:00"/>
    <d v="2025-06-27T00:00:00"/>
    <d v="2025-06-30T00:00:00"/>
    <n v="984725"/>
    <s v="1265578"/>
    <n v="490"/>
    <s v="JBS275011"/>
    <s v="Embarcados"/>
    <x v="1"/>
    <s v="30.136 - SEARA"/>
    <s v="EMBARCADOR POSTERGÓ EL EMBARQUE"/>
    <n v="1"/>
    <s v="SHIPPING"/>
    <s v="CHULETA VETADA"/>
  </r>
  <r>
    <m/>
    <x v="0"/>
    <s v="104377.9"/>
    <s v="7691/ 4400003005"/>
    <d v="2025-06-30T00:00:00"/>
    <d v="2025-07-05T00:00:00"/>
    <n v="27"/>
    <d v="2025-07-10T00:00:00"/>
    <n v="28"/>
    <n v="1"/>
    <d v="2025-07-26T00:00:00"/>
    <s v="MAERSK ACADIA"/>
    <s v="MNBU9059493"/>
    <n v="720870773"/>
    <s v="MAERSK"/>
    <s v="CFR"/>
    <s v="ITAPOA"/>
    <s v="SAN ANTONIO"/>
    <n v="586307"/>
    <s v="PAL-15"/>
    <x v="0"/>
    <s v="PORK"/>
    <n v="2440"/>
    <n v="23245.85"/>
    <n v="23245.85"/>
    <n v="1549.72333"/>
    <d v="2025-06-28T00:00:00"/>
    <d v="2025-06-28T00:00:00"/>
    <d v="2025-07-03T00:00:00"/>
    <n v="984744"/>
    <s v="1265896"/>
    <n v="15"/>
    <s v="JBS275226"/>
    <s v="Embarcados"/>
    <x v="1"/>
    <s v="30.475 - SEBERI - AB.SUINOS/IND."/>
    <s v="CIERRE DEL PROXIMO MÊS"/>
    <n v="1"/>
    <s v="SHIPPING"/>
    <s v="CHULETA VETADA"/>
  </r>
  <r>
    <m/>
    <x v="0"/>
    <s v="107775.1"/>
    <s v="7846/ 4400003031"/>
    <d v="2025-09-22T00:00:00"/>
    <d v="2025-09-28T00:00:00"/>
    <n v="39"/>
    <m/>
    <m/>
    <m/>
    <m/>
    <s v="TO BE NOMINATED"/>
    <s v="TO BE LOADED"/>
    <m/>
    <m/>
    <s v="CFR"/>
    <m/>
    <s v="SAN ANTONIO"/>
    <n v="70130"/>
    <s v="LBI-30"/>
    <x v="1"/>
    <s v="PORK"/>
    <n v="2260"/>
    <n v="24500"/>
    <m/>
    <n v="1580.64516"/>
    <m/>
    <m/>
    <m/>
    <m/>
    <m/>
    <m/>
    <m/>
    <s v="CARGA OK"/>
    <x v="2"/>
    <s v=" "/>
    <s v="CIERRE DEL PROXIMO MÊS"/>
    <s v=" "/>
    <s v=" "/>
    <s v="CHULETA CENTRO"/>
  </r>
  <r>
    <m/>
    <x v="0"/>
    <s v="107775.2"/>
    <s v="7846/ 4400003031"/>
    <d v="2025-09-22T00:00:00"/>
    <d v="2025-09-28T00:00:00"/>
    <n v="39"/>
    <m/>
    <m/>
    <m/>
    <m/>
    <s v="TO BE NOMINATED"/>
    <s v="TO BE LOADED"/>
    <m/>
    <m/>
    <s v="CFR"/>
    <m/>
    <s v="SAN ANTONIO"/>
    <n v="70130"/>
    <s v="LBI-30"/>
    <x v="1"/>
    <s v="PORK"/>
    <n v="2260"/>
    <n v="24500"/>
    <m/>
    <n v="1580.64516"/>
    <m/>
    <m/>
    <m/>
    <m/>
    <m/>
    <m/>
    <m/>
    <s v="CARGA OK"/>
    <x v="2"/>
    <s v=" "/>
    <s v="CIERRE DEL PROXIMO MÊS"/>
    <s v=" "/>
    <s v=" "/>
    <s v="CHULETA CENTRO"/>
  </r>
  <r>
    <m/>
    <x v="1"/>
    <s v="103004.7"/>
    <s v="7493 4800005335 5335"/>
    <d v="2025-05-22T00:00:00"/>
    <d v="2025-06-07T00:00:00"/>
    <n v="23"/>
    <d v="2025-05-29T00:00:00"/>
    <n v="22"/>
    <n v="-1"/>
    <d v="2025-07-19T00:00:00"/>
    <s v="MALIAKOS"/>
    <s v="MNBU3241160"/>
    <n v="720806281"/>
    <s v="MAERSK"/>
    <s v="CIF"/>
    <s v="ITAPOA"/>
    <s v="SAN ANTONIO"/>
    <n v="991257"/>
    <s v="LWS-66"/>
    <x v="2"/>
    <s v="PORK"/>
    <n v="2950"/>
    <n v="23986.19"/>
    <n v="23986.19"/>
    <n v="1499.13688"/>
    <d v="2025-05-17T00:00:00"/>
    <d v="2025-05-16T00:00:00"/>
    <d v="2025-05-19T00:00:00"/>
    <n v="966885"/>
    <s v="1255274"/>
    <n v="15"/>
    <s v="JBS271592"/>
    <s v="Embarcados"/>
    <x v="0"/>
    <s v="30.475 - SEBERI - AB.SUINOS/IND."/>
    <s v=" "/>
    <s v=" "/>
    <s v=" "/>
    <s v=" PULPA PIERNA"/>
  </r>
  <r>
    <m/>
    <x v="1"/>
    <s v="103004.8"/>
    <s v="7493 4800005335 5335"/>
    <d v="2025-05-29T00:00:00"/>
    <d v="2025-06-07T00:00:00"/>
    <n v="23"/>
    <d v="2025-05-29T00:00:00"/>
    <n v="22"/>
    <n v="-1"/>
    <d v="2025-07-19T00:00:00"/>
    <s v="MALIAKOS"/>
    <s v="MNBU3787681"/>
    <n v="720806281"/>
    <s v="MAERSK"/>
    <s v="CIF"/>
    <s v="ITAPOA"/>
    <s v="SAN ANTONIO"/>
    <n v="991257"/>
    <s v="LWS-66"/>
    <x v="2"/>
    <s v="PORK"/>
    <n v="2950"/>
    <n v="23907.69"/>
    <n v="23907.69"/>
    <n v="1494.23063"/>
    <d v="2025-05-21T00:00:00"/>
    <d v="2025-05-20T00:00:00"/>
    <d v="2025-05-21T00:00:00"/>
    <n v="966887"/>
    <s v="1255208"/>
    <n v="15"/>
    <s v="JBS271591"/>
    <s v="Embarcados"/>
    <x v="0"/>
    <s v="30.475 - SEBERI - AB.SUINOS/IND."/>
    <s v=" "/>
    <s v=" "/>
    <s v=" "/>
    <s v=" PULPA PIERNA"/>
  </r>
  <r>
    <m/>
    <x v="1"/>
    <s v="103005.4"/>
    <s v="7494 4800005337 5337"/>
    <d v="2025-05-22T00:00:00"/>
    <d v="2025-06-01T00:00:00"/>
    <n v="22"/>
    <d v="2025-05-29T00:00:00"/>
    <n v="22"/>
    <n v="0"/>
    <d v="2025-07-19T00:00:00"/>
    <s v="MALIAKOS"/>
    <s v="MNBU3994740"/>
    <n v="720806281"/>
    <s v="MAERSK"/>
    <s v="CIF"/>
    <s v="ITAPOA"/>
    <s v="SAN ANTONIO"/>
    <n v="991256"/>
    <s v="SBL-87"/>
    <x v="3"/>
    <s v="PORK"/>
    <n v="2950"/>
    <n v="23983.3"/>
    <n v="23983.3"/>
    <n v="1498.95625"/>
    <d v="2025-05-16T00:00:00"/>
    <d v="2025-05-14T00:00:00"/>
    <d v="2025-05-16T00:00:00"/>
    <n v="966318"/>
    <s v="1255697"/>
    <n v="15"/>
    <s v="JBS271639"/>
    <s v="Embarcados"/>
    <x v="0"/>
    <s v="30.475 - SEBERI - AB.SUINOS/IND."/>
    <s v=" "/>
    <s v=" "/>
    <s v=" "/>
    <e v="#N/A"/>
  </r>
  <r>
    <m/>
    <x v="1"/>
    <s v="105002.1"/>
    <s v="4800005402 OP 5402"/>
    <d v="2025-06-09T00:00:00"/>
    <d v="2025-06-14T00:00:00"/>
    <n v="24"/>
    <d v="2025-06-19T00:00:00"/>
    <n v="25"/>
    <n v="1"/>
    <d v="2025-07-06T00:00:00"/>
    <s v="DUSSELDORF EXPRESS"/>
    <s v="MNBU4251292"/>
    <n v="720870769"/>
    <s v="MAERSK"/>
    <s v="CIF"/>
    <s v="ITAPOA"/>
    <s v="SAN ANTONIO"/>
    <n v="991257"/>
    <s v="LWS-66"/>
    <x v="2"/>
    <s v="PORK"/>
    <n v="3000"/>
    <n v="23998.41"/>
    <n v="23998.41"/>
    <n v="1499.9006300000001"/>
    <d v="2025-06-06T00:00:00"/>
    <d v="2025-06-05T00:00:00"/>
    <d v="2025-06-10T00:00:00"/>
    <n v="979357"/>
    <s v="1261157"/>
    <n v="15"/>
    <n v="255088541"/>
    <s v="Embarcados"/>
    <x v="1"/>
    <s v="30.475 - SEBERI - AB.SUINOS/IND."/>
    <s v="VENTA EFETUADA ANTES DE LA ENTRADA DEL PLAN "/>
    <n v="1"/>
    <s v="COMERCIAL/PRODUCCIÓN"/>
    <s v=" PULPA PIERNA"/>
  </r>
  <r>
    <m/>
    <x v="1"/>
    <s v="105002.2"/>
    <s v="4800005402 OP 5402"/>
    <d v="2025-06-09T00:00:00"/>
    <d v="2025-06-14T00:00:00"/>
    <n v="24"/>
    <d v="2025-06-19T00:00:00"/>
    <n v="25"/>
    <n v="1"/>
    <d v="2025-07-06T00:00:00"/>
    <s v="DUSSELDORF EXPRESS"/>
    <s v="MNBU0410837"/>
    <n v="720870769"/>
    <s v="MAERSK"/>
    <s v="CIF"/>
    <s v="ITAPOA"/>
    <s v="SAN ANTONIO"/>
    <n v="991257"/>
    <s v="LWS-66"/>
    <x v="2"/>
    <s v="PORK"/>
    <n v="3000"/>
    <n v="23983.68"/>
    <n v="23983.68"/>
    <n v="1498.98"/>
    <d v="2025-06-10T00:00:00"/>
    <d v="2025-06-09T00:00:00"/>
    <d v="2025-06-11T00:00:00"/>
    <n v="979359"/>
    <s v="1260938"/>
    <n v="15"/>
    <s v="JBS273702"/>
    <s v="Embarcados"/>
    <x v="1"/>
    <s v="30.475 - SEBERI - AB.SUINOS/IND."/>
    <s v="VENTA EFETUADA ANTES DE LA ENTRADA DEL PLAN "/>
    <n v="1"/>
    <s v="COMERCIAL/PRODUCCIÓN"/>
    <s v=" PULPA PIERNA"/>
  </r>
  <r>
    <m/>
    <x v="1"/>
    <s v="105002.4"/>
    <s v="4800005402 OP 5402"/>
    <d v="2025-06-16T00:00:00"/>
    <d v="2025-06-21T00:00:00"/>
    <n v="25"/>
    <d v="2025-06-25T00:00:00"/>
    <n v="26"/>
    <n v="1"/>
    <d v="2025-07-11T00:00:00"/>
    <s v="SEASPAN HAMBURG"/>
    <s v="MMAU1286336"/>
    <n v="720870708"/>
    <s v="MAERSK"/>
    <s v="CIF"/>
    <s v="ITAPOA"/>
    <s v="SAN ANTONIO"/>
    <n v="991257"/>
    <s v="LWS-66"/>
    <x v="2"/>
    <s v="PORK"/>
    <n v="3000"/>
    <n v="23990.17"/>
    <n v="23990.17"/>
    <n v="1499.38563"/>
    <d v="2025-06-18T00:00:00"/>
    <d v="2025-06-17T00:00:00"/>
    <d v="2025-06-23T00:00:00"/>
    <n v="979363"/>
    <s v="1262684"/>
    <n v="15"/>
    <s v="JBS274233"/>
    <s v="Embarcados"/>
    <x v="1"/>
    <s v="30.475 - SEBERI - AB.SUINOS/IND."/>
    <s v="VENTA EFETUADA ANTES DE LA ENTRADA DEL PLAN "/>
    <n v="1"/>
    <s v="COMERCIAL/PRODUCCIÓN"/>
    <s v=" PULPA PIERNA"/>
  </r>
  <r>
    <m/>
    <x v="1"/>
    <s v="105002.10"/>
    <s v="4800005402 OP 5402"/>
    <d v="2025-06-23T00:00:00"/>
    <d v="2025-06-28T00:00:00"/>
    <n v="26"/>
    <d v="2025-07-10T00:00:00"/>
    <n v="28"/>
    <n v="2"/>
    <d v="2025-07-26T00:00:00"/>
    <s v="MAERSK ACADIA"/>
    <s v="MNBU3658215"/>
    <n v="720920636"/>
    <s v="MAERSK"/>
    <s v="CIF"/>
    <s v="ITAPOA"/>
    <s v="SAN ANTONIO"/>
    <n v="991257"/>
    <s v="LWS-66"/>
    <x v="2"/>
    <s v="PORK"/>
    <n v="3000"/>
    <n v="23993.52"/>
    <n v="23993.52"/>
    <n v="1499.595"/>
    <d v="2025-06-28T00:00:00"/>
    <d v="2025-06-28T00:00:00"/>
    <d v="2025-07-02T00:00:00"/>
    <n v="979382"/>
    <s v="1266019"/>
    <n v="15"/>
    <s v="JBS275433"/>
    <s v="Embarcados"/>
    <x v="1"/>
    <s v="30.475 - SEBERI - AB.SUINOS/IND."/>
    <s v="ERROR AL CARAGAR EN ELCONTENEDOR"/>
    <n v="1"/>
    <s v="EXPEDICIÓN"/>
    <s v=" PULPA PIERNA"/>
  </r>
  <r>
    <m/>
    <x v="1"/>
    <s v="105002.3"/>
    <s v="4800005402 OP 5402"/>
    <d v="2025-06-16T00:00:00"/>
    <d v="2025-06-21T00:00:00"/>
    <n v="25"/>
    <d v="2025-07-10T00:00:00"/>
    <n v="28"/>
    <n v="3"/>
    <d v="2025-07-26T00:00:00"/>
    <s v="MAERSK ACADIA"/>
    <s v="MNBU9043711"/>
    <n v="720870773"/>
    <s v="MAERSK"/>
    <s v="CIF"/>
    <s v="ITAPOA"/>
    <s v="SAN ANTONIO"/>
    <n v="991257"/>
    <s v="LWS-66"/>
    <x v="2"/>
    <s v="PORK"/>
    <n v="3000"/>
    <n v="23984.880000000001"/>
    <n v="23984.880000000001"/>
    <n v="1499.0550000000001"/>
    <d v="2025-06-13T00:00:00"/>
    <d v="2025-06-13T00:00:00"/>
    <d v="2025-06-16T00:00:00"/>
    <n v="979360"/>
    <s v="1265444"/>
    <n v="15"/>
    <s v="JBS274989"/>
    <s v="Embarcados"/>
    <x v="1"/>
    <s v="30.475 - SEBERI - AB.SUINOS/IND."/>
    <s v="EMBARCADOR POSTERGÓ EL EMBARQUE"/>
    <n v="1"/>
    <s v="SHIPPING"/>
    <s v=" PULPA PIERNA"/>
  </r>
  <r>
    <m/>
    <x v="1"/>
    <s v="105002.5"/>
    <s v="4800005402 OP 5402"/>
    <d v="2025-06-16T00:00:00"/>
    <d v="2025-06-21T00:00:00"/>
    <n v="25"/>
    <d v="2025-07-10T00:00:00"/>
    <n v="28"/>
    <n v="3"/>
    <d v="2025-07-26T00:00:00"/>
    <s v="MAERSK ACADIA"/>
    <s v="HLBU9641437"/>
    <n v="26977807"/>
    <s v="HAPAG-LLOYD"/>
    <s v="CIF"/>
    <s v="ITAPOA"/>
    <s v="SAN ANTONIO"/>
    <n v="991257"/>
    <s v="LWS-66"/>
    <x v="2"/>
    <s v="PORK"/>
    <n v="3000"/>
    <n v="23948.05"/>
    <n v="23948.05"/>
    <n v="1496.7531300000001"/>
    <d v="2025-06-18T00:00:00"/>
    <d v="2025-06-17T00:00:00"/>
    <d v="2025-06-24T00:00:00"/>
    <n v="979377"/>
    <s v="1265053"/>
    <n v="15"/>
    <s v="HLCUIT1250618013"/>
    <s v="Embarcados"/>
    <x v="1"/>
    <s v="30.475 - SEBERI - AB.SUINOS/IND."/>
    <s v="VENTA EFETUADA ANTES DE LA ENTRADA DEL PLAN "/>
    <n v="1"/>
    <s v="COMERCIAL/PRODUCCIÓN"/>
    <s v=" PULPA PIERNA"/>
  </r>
  <r>
    <m/>
    <x v="1"/>
    <s v="105002.6"/>
    <s v="4800005402 OP 5402"/>
    <d v="2025-06-16T00:00:00"/>
    <d v="2025-06-21T00:00:00"/>
    <n v="25"/>
    <d v="2025-07-10T00:00:00"/>
    <n v="28"/>
    <n v="3"/>
    <d v="2025-07-26T00:00:00"/>
    <s v="MAERSK ACADIA"/>
    <s v="CAIU5652723"/>
    <n v="26977807"/>
    <s v="HAPAG-LLOYD"/>
    <s v="CIF"/>
    <s v="ITAPOA"/>
    <s v="SAN ANTONIO"/>
    <n v="991257"/>
    <s v="LWS-66"/>
    <x v="2"/>
    <s v="PORK"/>
    <n v="3000"/>
    <n v="23981.95"/>
    <n v="23981.95"/>
    <n v="1498.8718799999999"/>
    <d v="2025-06-20T00:00:00"/>
    <d v="2025-06-20T00:00:00"/>
    <d v="2025-06-25T00:00:00"/>
    <n v="979378"/>
    <s v="1265054"/>
    <n v="15"/>
    <s v="HLCUIT1250618002"/>
    <s v="Embarcados"/>
    <x v="1"/>
    <s v="30.475 - SEBERI - AB.SUINOS/IND."/>
    <s v="VENTA EFETUADA ANTES DE LA ENTRADA DEL PLAN "/>
    <n v="1"/>
    <s v="COMERCIAL/PRODUCCIÓN"/>
    <s v=" PULPA PIERNA"/>
  </r>
  <r>
    <m/>
    <x v="1"/>
    <s v="105002.7"/>
    <s v="4800005402 OP 5402"/>
    <d v="2025-06-23T00:00:00"/>
    <d v="2025-06-28T00:00:00"/>
    <n v="26"/>
    <d v="2025-07-10T00:00:00"/>
    <n v="28"/>
    <n v="2"/>
    <d v="2025-07-26T00:00:00"/>
    <s v="MAERSK ACADIA"/>
    <s v="MNBU3459804"/>
    <n v="720870773"/>
    <s v="MAERSK"/>
    <s v="CIF"/>
    <s v="ITAPOA"/>
    <s v="SAN ANTONIO"/>
    <n v="991257"/>
    <s v="LWS-66"/>
    <x v="2"/>
    <s v="PORK"/>
    <n v="3000"/>
    <n v="23969.87"/>
    <n v="23969.87"/>
    <n v="1498.11688"/>
    <d v="2025-06-23T00:00:00"/>
    <d v="2025-06-23T00:00:00"/>
    <d v="2025-06-27T00:00:00"/>
    <n v="979379"/>
    <s v="1264495"/>
    <n v="15"/>
    <s v="JBS274915"/>
    <s v="Embarcados"/>
    <x v="1"/>
    <s v="30.475 - SEBERI - AB.SUINOS/IND."/>
    <s v="VENTA EFETUADA ANTES DE LA ENTRADA DEL PLAN "/>
    <n v="1"/>
    <s v="COMERCIAL/PRODUCCIÓN"/>
    <s v=" PULPA PIERNA"/>
  </r>
  <r>
    <m/>
    <x v="1"/>
    <s v="105002.8"/>
    <s v="4800005402 OP 5402"/>
    <d v="2025-06-23T00:00:00"/>
    <d v="2025-06-28T00:00:00"/>
    <n v="26"/>
    <d v="2025-07-10T00:00:00"/>
    <n v="28"/>
    <n v="2"/>
    <d v="2025-07-26T00:00:00"/>
    <s v="MAERSK ACADIA"/>
    <s v="MNBU0312384"/>
    <n v="720870773"/>
    <s v="MAERSK"/>
    <s v="CIF"/>
    <s v="ITAPOA"/>
    <s v="SAN ANTONIO"/>
    <n v="991257"/>
    <s v="LWS-66"/>
    <x v="2"/>
    <s v="PORK"/>
    <n v="3000"/>
    <n v="23972.71"/>
    <n v="23972.71"/>
    <n v="1498.29438"/>
    <d v="2025-06-25T00:00:00"/>
    <d v="2025-06-24T00:00:00"/>
    <d v="2025-06-30T00:00:00"/>
    <n v="979380"/>
    <s v="1264807"/>
    <n v="15"/>
    <s v="JBS274916"/>
    <s v="Embarcados"/>
    <x v="1"/>
    <s v="30.475 - SEBERI - AB.SUINOS/IND."/>
    <s v="EMBARCADOR POSTERGÓ EL EMBARQUE"/>
    <n v="1"/>
    <s v="SHIPPING"/>
    <s v=" PULPA PIERNA"/>
  </r>
  <r>
    <m/>
    <x v="1"/>
    <s v="105002.9"/>
    <s v="4800005402 OP 5402"/>
    <d v="2025-06-23T00:00:00"/>
    <d v="2025-06-28T00:00:00"/>
    <n v="26"/>
    <d v="2025-07-18T00:00:00"/>
    <n v="29"/>
    <n v="3"/>
    <d v="2025-08-06T00:00:00"/>
    <s v="MALIAKOS"/>
    <s v="HLBU9437845"/>
    <n v="90269216"/>
    <s v="HAPAG-LLOYD"/>
    <s v="CIF"/>
    <s v="ITAPOA"/>
    <s v="SAN ANTONIO"/>
    <n v="991257"/>
    <s v="LWS-66"/>
    <x v="2"/>
    <s v="PORK"/>
    <n v="3000"/>
    <n v="23937.37"/>
    <n v="23937.37"/>
    <n v="1496.08563"/>
    <d v="2025-06-27T00:00:00"/>
    <d v="2025-06-27T00:00:00"/>
    <d v="2025-07-03T00:00:00"/>
    <n v="979381"/>
    <s v="1268907"/>
    <n v="15"/>
    <s v="HLCUIT1250706667"/>
    <s v="Embarcados"/>
    <x v="1"/>
    <s v="30.475 - SEBERI - AB.SUINOS/IND."/>
    <s v="NO FUE POSIBLE CARGAR ANTES "/>
    <n v="1"/>
    <s v="PRODUCCIÓN"/>
    <s v=" PULPA PIERNA"/>
  </r>
  <r>
    <m/>
    <x v="2"/>
    <s v="103797.4"/>
    <s v="7624 - LWS-57"/>
    <d v="2025-06-09T00:00:00"/>
    <d v="2025-06-14T00:00:00"/>
    <n v="24"/>
    <d v="2025-06-19T00:00:00"/>
    <n v="25"/>
    <n v="1"/>
    <d v="2025-07-06T00:00:00"/>
    <s v="DUSSELDORF EXPRESS"/>
    <s v="MNBU3512447"/>
    <n v="720870769"/>
    <s v="MAERSK"/>
    <s v="CIF"/>
    <s v="ITAPOA"/>
    <s v="SAN ANTONIO"/>
    <n v="993277"/>
    <s v="LWS-57"/>
    <x v="2"/>
    <s v="PORK"/>
    <n v="2970"/>
    <n v="23995.84"/>
    <n v="23995.84"/>
    <n v="1499.74"/>
    <d v="2025-06-10T00:00:00"/>
    <d v="2025-06-09T00:00:00"/>
    <d v="2025-06-11T00:00:00"/>
    <n v="980105"/>
    <s v="1260796"/>
    <n v="15"/>
    <s v="JBS273701"/>
    <s v="Embarcados"/>
    <x v="1"/>
    <s v="30.475 - SEBERI - AB.SUINOS/IND."/>
    <s v="VENTA EFETUADA ANTES DE LA ENTRADA DEL PLAN "/>
    <n v="1"/>
    <s v="COMERCIAL/PRODUCCIÓN"/>
    <s v="PULPA PIERNA"/>
  </r>
  <r>
    <m/>
    <x v="2"/>
    <s v="104905.1"/>
    <s v="7718 - LWS-57"/>
    <d v="2025-06-09T00:00:00"/>
    <d v="2025-06-14T00:00:00"/>
    <n v="24"/>
    <d v="2025-06-19T00:00:00"/>
    <n v="25"/>
    <n v="1"/>
    <d v="2025-07-06T00:00:00"/>
    <s v="DUSSELDORF EXPRESS"/>
    <s v="MMAU1170156"/>
    <n v="720870769"/>
    <s v="MAERSK"/>
    <s v="CIF"/>
    <s v="ITAPOA"/>
    <s v="SAN ANTONIO"/>
    <n v="993277"/>
    <s v="LWS-57"/>
    <x v="2"/>
    <s v="PORK"/>
    <n v="2990"/>
    <n v="23961"/>
    <n v="23961"/>
    <n v="1497.5625"/>
    <d v="2025-06-06T00:00:00"/>
    <d v="2025-06-05T00:00:00"/>
    <d v="2025-06-10T00:00:00"/>
    <n v="978652"/>
    <s v="1261158"/>
    <n v="15"/>
    <n v="720870769"/>
    <s v="Embarcados"/>
    <x v="1"/>
    <s v="30.475 - SEBERI - AB.SUINOS/IND."/>
    <s v="BLOQUEO IA"/>
    <n v="1"/>
    <s v="COMERCIAL/PRODUCCIÓN"/>
    <s v="PULPA PIERNA"/>
  </r>
  <r>
    <s v="24-GOVERNMENT ISSUES"/>
    <x v="2"/>
    <s v="102569.1"/>
    <s v="7544 - OB-471"/>
    <d v="2025-06-05T00:00:00"/>
    <d v="2025-06-14T00:00:00"/>
    <n v="24"/>
    <m/>
    <m/>
    <m/>
    <m/>
    <s v="TO BE NOMINATED"/>
    <s v="TO BE LOADED"/>
    <m/>
    <m/>
    <s v="CIF"/>
    <m/>
    <s v="SAN ANTONIO"/>
    <n v="60293"/>
    <s v="OB-471"/>
    <x v="4"/>
    <s v="POULTRY"/>
    <n v="3000"/>
    <n v="24000"/>
    <m/>
    <n v="1600"/>
    <m/>
    <m/>
    <m/>
    <m/>
    <m/>
    <m/>
    <m/>
    <s v="CARGA OK"/>
    <x v="3"/>
    <s v=" "/>
    <s v="BLOQUEO IA"/>
    <s v=" "/>
    <s v=" "/>
    <s v="PECHUGA INTERFOLIADA"/>
  </r>
  <r>
    <s v="24-GOVERNMENT ISSUES"/>
    <x v="2"/>
    <s v="102569.2"/>
    <s v="7544 - OB-471"/>
    <d v="2025-06-05T00:00:00"/>
    <d v="2025-06-21T00:00:00"/>
    <n v="25"/>
    <m/>
    <m/>
    <m/>
    <m/>
    <s v="TO BE NOMINATED"/>
    <s v="TO BE LOADED"/>
    <m/>
    <m/>
    <s v="CIF"/>
    <m/>
    <s v="SAN ANTONIO"/>
    <n v="60293"/>
    <s v="OB-471"/>
    <x v="4"/>
    <s v="POULTRY"/>
    <n v="3000"/>
    <n v="24000"/>
    <m/>
    <n v="1600"/>
    <m/>
    <m/>
    <m/>
    <m/>
    <m/>
    <m/>
    <m/>
    <s v="CARGA OK"/>
    <x v="3"/>
    <s v=" "/>
    <s v="BLOQUEO IA"/>
    <s v=" "/>
    <s v=" "/>
    <s v="PECHUGA INTERFOLIADA"/>
  </r>
  <r>
    <s v="24-GOVERNMENT ISSUES"/>
    <x v="2"/>
    <s v="102569.3"/>
    <s v="7544 - OB-471"/>
    <d v="2025-06-23T00:00:00"/>
    <d v="2025-06-28T00:00:00"/>
    <n v="26"/>
    <m/>
    <m/>
    <m/>
    <m/>
    <s v="TO BE NOMINATED"/>
    <s v="TO BE LOADED"/>
    <m/>
    <m/>
    <s v="CIF"/>
    <m/>
    <s v="SAN ANTONIO"/>
    <n v="60293"/>
    <s v="OB-471"/>
    <x v="4"/>
    <s v="POULTRY"/>
    <n v="3000"/>
    <n v="24000"/>
    <m/>
    <n v="1600"/>
    <m/>
    <m/>
    <m/>
    <m/>
    <m/>
    <m/>
    <m/>
    <s v="CARGA OK"/>
    <x v="3"/>
    <s v=" "/>
    <s v="BLOQUEO IA"/>
    <s v=" "/>
    <s v=" "/>
    <s v="PECHUGA INTERFOLIADA"/>
  </r>
  <r>
    <s v="24-GOVERNMENT ISSUES"/>
    <x v="2"/>
    <s v="102569.4"/>
    <s v="7544 - OB-471"/>
    <d v="2025-07-07T00:00:00"/>
    <d v="2025-07-12T00:00:00"/>
    <n v="28"/>
    <m/>
    <m/>
    <m/>
    <m/>
    <s v="TO BE NOMINATED"/>
    <s v="TO BE LOADED"/>
    <m/>
    <m/>
    <s v="CIF"/>
    <m/>
    <s v="SAN ANTONIO"/>
    <n v="60293"/>
    <s v="OB-471"/>
    <x v="4"/>
    <s v="POULTRY"/>
    <n v="3000"/>
    <n v="24000"/>
    <m/>
    <n v="1600"/>
    <m/>
    <m/>
    <m/>
    <m/>
    <m/>
    <m/>
    <m/>
    <s v="CARGA OK"/>
    <x v="3"/>
    <s v=" "/>
    <s v="BLOQUEO IA"/>
    <s v=" "/>
    <s v=" "/>
    <s v="PECHUGA INTERFOLIADA"/>
  </r>
  <r>
    <s v="24-GOVERNMENT ISSUES"/>
    <x v="2"/>
    <s v="102817.2"/>
    <s v="7579 - D-94"/>
    <d v="2025-05-05T00:00:00"/>
    <d v="2025-05-10T00:00:00"/>
    <n v="19"/>
    <m/>
    <m/>
    <m/>
    <m/>
    <s v="TO BE NOMINATED"/>
    <s v="TO BE LOADED"/>
    <m/>
    <m/>
    <s v="CIF"/>
    <m/>
    <s v="SAN ANTONIO"/>
    <n v="992535"/>
    <s v="D-94"/>
    <x v="5"/>
    <s v="POULTRY"/>
    <n v="1600"/>
    <n v="18816"/>
    <m/>
    <n v="1470"/>
    <m/>
    <m/>
    <m/>
    <m/>
    <m/>
    <m/>
    <m/>
    <s v="CARGA OK"/>
    <x v="3"/>
    <s v=" "/>
    <s v="BLOQUEO IA"/>
    <n v="1"/>
    <s v="PRODUCCIÓN"/>
    <e v="#N/A"/>
  </r>
  <r>
    <s v="24-GOVERNMENT ISSUES"/>
    <x v="2"/>
    <s v="104038.1"/>
    <s v="7633 - WL-120"/>
    <d v="2025-06-02T00:00:00"/>
    <d v="2025-06-07T00:00:00"/>
    <n v="23"/>
    <m/>
    <m/>
    <m/>
    <m/>
    <s v="TO BE NOMINATED"/>
    <s v="TO BE LOADED"/>
    <m/>
    <m/>
    <s v="CIF"/>
    <m/>
    <s v="SAN ANTONIO"/>
    <n v="991291"/>
    <s v="WL-120"/>
    <x v="6"/>
    <s v="POULTRY"/>
    <n v="1440"/>
    <n v="24000"/>
    <m/>
    <n v="1600"/>
    <m/>
    <m/>
    <m/>
    <m/>
    <m/>
    <m/>
    <m/>
    <s v="CARGA OK"/>
    <x v="3"/>
    <s v=" "/>
    <s v="BLOQUEO IA"/>
    <s v=" "/>
    <s v=" "/>
    <e v="#N/A"/>
  </r>
  <r>
    <s v="24-GOVERNMENT ISSUES"/>
    <x v="2"/>
    <s v="104038.2"/>
    <s v="7633 - WL-120"/>
    <d v="2025-06-09T00:00:00"/>
    <d v="2025-06-14T00:00:00"/>
    <n v="24"/>
    <m/>
    <m/>
    <m/>
    <m/>
    <s v="TO BE NOMINATED"/>
    <s v="TO BE LOADED"/>
    <m/>
    <m/>
    <s v="CIF"/>
    <m/>
    <s v="SAN ANTONIO"/>
    <n v="991291"/>
    <s v="WL-120"/>
    <x v="6"/>
    <s v="POULTRY"/>
    <n v="1440"/>
    <n v="24000"/>
    <m/>
    <n v="1600"/>
    <m/>
    <m/>
    <m/>
    <m/>
    <m/>
    <m/>
    <m/>
    <s v="CARGA OK"/>
    <x v="3"/>
    <s v=" "/>
    <s v="BLOQUEO IA"/>
    <s v=" "/>
    <s v=" "/>
    <e v="#N/A"/>
  </r>
  <r>
    <s v="24-GOVERNMENT ISSUES"/>
    <x v="2"/>
    <s v="104038.3"/>
    <s v="7633 - WL-120"/>
    <d v="2025-06-16T00:00:00"/>
    <d v="2025-06-21T00:00:00"/>
    <n v="25"/>
    <m/>
    <m/>
    <m/>
    <m/>
    <s v="TO BE NOMINATED"/>
    <s v="TO BE LOADED"/>
    <m/>
    <m/>
    <s v="CIF"/>
    <m/>
    <s v="SAN ANTONIO"/>
    <n v="991291"/>
    <s v="WL-120"/>
    <x v="6"/>
    <s v="POULTRY"/>
    <n v="1440"/>
    <n v="24000"/>
    <m/>
    <n v="1600"/>
    <m/>
    <m/>
    <m/>
    <m/>
    <m/>
    <m/>
    <m/>
    <s v="CARGA OK"/>
    <x v="3"/>
    <s v=" "/>
    <s v="BLOQUEO IA"/>
    <s v=" "/>
    <s v=" "/>
    <e v="#N/A"/>
  </r>
  <r>
    <s v="24-GOVERNMENT ISSUES"/>
    <x v="2"/>
    <s v="104038.4"/>
    <s v="7633 - WL-120"/>
    <d v="2025-06-23T00:00:00"/>
    <d v="2025-06-28T00:00:00"/>
    <n v="26"/>
    <m/>
    <m/>
    <m/>
    <m/>
    <s v="TO BE NOMINATED"/>
    <s v="TO BE LOADED"/>
    <m/>
    <m/>
    <s v="CIF"/>
    <m/>
    <s v="SAN ANTONIO"/>
    <n v="991291"/>
    <s v="WL-120"/>
    <x v="6"/>
    <s v="POULTRY"/>
    <n v="1440"/>
    <n v="24000"/>
    <m/>
    <n v="1600"/>
    <m/>
    <m/>
    <m/>
    <m/>
    <m/>
    <m/>
    <m/>
    <s v="CARGA OK"/>
    <x v="3"/>
    <s v=" "/>
    <s v="BLOQUEO IA"/>
    <s v=" "/>
    <s v=" "/>
    <e v="#N/A"/>
  </r>
  <r>
    <s v="24-GOVERNMENT ISSUES"/>
    <x v="2"/>
    <s v="104048.1"/>
    <s v="7657 - OB-10"/>
    <d v="2025-05-26T00:00:00"/>
    <d v="2025-06-01T00:00:00"/>
    <n v="22"/>
    <m/>
    <m/>
    <m/>
    <m/>
    <s v="TO BE NOMINATED"/>
    <s v="TO BE LOADED"/>
    <m/>
    <m/>
    <s v="CIF"/>
    <m/>
    <s v="SAN ANTONIO"/>
    <n v="43761"/>
    <s v="OB-10"/>
    <x v="7"/>
    <s v="POULTRY"/>
    <n v="2980"/>
    <n v="24000"/>
    <m/>
    <n v="1600"/>
    <m/>
    <m/>
    <m/>
    <m/>
    <m/>
    <m/>
    <m/>
    <s v="CARGA OK"/>
    <x v="3"/>
    <s v=" "/>
    <s v="BLOQUEO IA"/>
    <s v=" "/>
    <s v=" "/>
    <s v="PECHUGA BLOCK"/>
  </r>
  <r>
    <s v="24-GOVERNMENT ISSUES"/>
    <x v="2"/>
    <s v="104049.1"/>
    <s v="7658 - OB-10"/>
    <d v="2025-05-26T00:00:00"/>
    <d v="2025-06-01T00:00:00"/>
    <n v="22"/>
    <m/>
    <m/>
    <m/>
    <m/>
    <s v="TO BE NOMINATED"/>
    <s v="TO BE LOADED"/>
    <m/>
    <m/>
    <s v="CIF"/>
    <m/>
    <s v="SAN ANTONIO"/>
    <n v="43761"/>
    <s v="OB-10"/>
    <x v="7"/>
    <s v="POULTRY"/>
    <n v="2980"/>
    <n v="6000"/>
    <m/>
    <n v="400"/>
    <m/>
    <m/>
    <m/>
    <m/>
    <m/>
    <m/>
    <m/>
    <s v="CARGA OK"/>
    <x v="3"/>
    <s v=" "/>
    <s v="BLOQUEO IA"/>
    <s v=" "/>
    <s v=" "/>
    <s v="PECHUGA BLOCK"/>
  </r>
  <r>
    <s v="24-GOVERNMENT ISSUES"/>
    <x v="2"/>
    <s v="104049.2"/>
    <s v="7658 - WL-53"/>
    <d v="2025-05-26T00:00:00"/>
    <d v="2025-06-01T00:00:00"/>
    <n v="22"/>
    <m/>
    <m/>
    <m/>
    <m/>
    <s v="TO BE NOMINATED"/>
    <s v="TO BE LOADED"/>
    <m/>
    <m/>
    <s v="CIF"/>
    <m/>
    <s v="SAN ANTONIO"/>
    <n v="994516"/>
    <s v="WL-53"/>
    <x v="8"/>
    <s v="POULTRY"/>
    <n v="1440"/>
    <n v="18000"/>
    <m/>
    <n v="1200"/>
    <m/>
    <m/>
    <m/>
    <m/>
    <m/>
    <m/>
    <m/>
    <s v="CARGA OK"/>
    <x v="3"/>
    <s v=" "/>
    <s v="BLOQUEO IA"/>
    <s v=" "/>
    <s v=" "/>
    <s v="TRUTRO ENTERO"/>
  </r>
  <r>
    <m/>
    <x v="3"/>
    <s v="105138.3"/>
    <d v="1902-01-03T00:00:00"/>
    <d v="2025-06-19T00:00:00"/>
    <d v="2025-07-05T00:00:00"/>
    <n v="27"/>
    <d v="2025-06-19T00:00:00"/>
    <n v="25"/>
    <n v="-2"/>
    <d v="2025-07-06T00:00:00"/>
    <s v="DUSSELDORF EXPRESS"/>
    <s v="SUDU6078448"/>
    <n v="720870769"/>
    <s v="MAERSK"/>
    <s v="CIF"/>
    <s v="ITAPOA"/>
    <s v="SAN ANTONIO"/>
    <n v="70130"/>
    <s v="LBI-30"/>
    <x v="1"/>
    <s v="PORK"/>
    <n v="2370"/>
    <n v="23796.48"/>
    <n v="23796.48"/>
    <n v="1535.25677"/>
    <d v="2025-06-12T00:00:00"/>
    <d v="2025-06-11T00:00:00"/>
    <d v="2025-06-13T00:00:00"/>
    <n v="980135"/>
    <s v="1261561"/>
    <n v="490"/>
    <s v="JBS273769"/>
    <s v="Embarcados"/>
    <x v="0"/>
    <s v="30.136 - SEARA"/>
    <s v=" "/>
    <s v=" "/>
    <s v=" "/>
    <s v="CHULETA CENTRO"/>
  </r>
  <r>
    <m/>
    <x v="3"/>
    <s v="105138.8"/>
    <d v="1921-03-04T00:00:00"/>
    <d v="2025-06-16T00:00:00"/>
    <d v="2025-06-21T00:00:00"/>
    <n v="25"/>
    <d v="2025-06-19T00:00:00"/>
    <n v="25"/>
    <n v="0"/>
    <d v="2025-07-06T00:00:00"/>
    <s v="DUSSELDORF EXPRESS"/>
    <s v="MNBU9019715"/>
    <n v="720870769"/>
    <s v="MAERSK"/>
    <s v="CIF"/>
    <s v="ITAPOA"/>
    <s v="SAN ANTONIO"/>
    <n v="586307"/>
    <s v="PAL-15"/>
    <x v="0"/>
    <s v="PORK"/>
    <n v="2490"/>
    <n v="23854.240000000002"/>
    <n v="23854.240000000002"/>
    <n v="1590.2826700000001"/>
    <d v="2025-06-11T00:00:00"/>
    <d v="2025-06-10T00:00:00"/>
    <d v="2025-06-11T00:00:00"/>
    <n v="979651"/>
    <s v="1261188"/>
    <n v="15"/>
    <s v="JBS273706"/>
    <s v="Embarcados"/>
    <x v="0"/>
    <s v="30.475 - SEBERI - AB.SUINOS/IND."/>
    <s v=" "/>
    <s v=" "/>
    <s v=" "/>
    <s v="CHULETA VETADA"/>
  </r>
  <r>
    <m/>
    <x v="3"/>
    <s v="105144.1"/>
    <d v="1921-03-06T00:00:00"/>
    <d v="2025-06-16T00:00:00"/>
    <d v="2025-06-21T00:00:00"/>
    <n v="25"/>
    <d v="2025-06-19T00:00:00"/>
    <n v="25"/>
    <n v="0"/>
    <d v="2025-07-05T00:00:00"/>
    <s v="DUSSELDORF EXPRESS"/>
    <s v="BMOU9784081"/>
    <n v="26144253"/>
    <s v="HAPAG-LLOYD"/>
    <s v="CIF"/>
    <s v="ITAPOA"/>
    <s v="SAN ANTONIO"/>
    <n v="994264"/>
    <s v="LWS-08"/>
    <x v="9"/>
    <s v="PORK"/>
    <n v="2840"/>
    <n v="23992.59"/>
    <n v="23992.59"/>
    <n v="1332.9216699999999"/>
    <d v="2025-06-11T00:00:00"/>
    <d v="2025-06-10T00:00:00"/>
    <d v="2025-06-11T00:00:00"/>
    <n v="979753"/>
    <s v="1261175"/>
    <n v="15"/>
    <s v="HLCUIT1250603404"/>
    <s v="Embarcados"/>
    <x v="0"/>
    <s v="30.475 - SEBERI - AB.SUINOS/IND."/>
    <s v=" "/>
    <s v=" "/>
    <s v=" "/>
    <s v=" PULPA PIERNA"/>
  </r>
  <r>
    <m/>
    <x v="3"/>
    <s v="105138.1"/>
    <d v="1921-03-04T00:00:00"/>
    <d v="2025-07-10T00:00:00"/>
    <d v="2025-07-19T00:00:00"/>
    <n v="29"/>
    <d v="2025-07-10T00:00:00"/>
    <n v="28"/>
    <n v="-1"/>
    <d v="2025-07-26T00:00:00"/>
    <s v="MAERSK ACADIA"/>
    <s v="MNBU3671599"/>
    <n v="720920636"/>
    <s v="MAERSK"/>
    <s v="CIF"/>
    <s v="ITAPOA"/>
    <s v="SAN ANTONIO"/>
    <n v="996662"/>
    <s v="BBI-01"/>
    <x v="10"/>
    <s v="PORK"/>
    <n v="3590"/>
    <n v="23507"/>
    <n v="23507"/>
    <n v="1808.2307699999999"/>
    <d v="2025-06-30T00:00:00"/>
    <d v="2025-06-28T00:00:00"/>
    <d v="2025-07-01T00:00:00"/>
    <n v="981483"/>
    <s v="1265971"/>
    <n v="490"/>
    <s v="JBS275432"/>
    <s v="Embarcados"/>
    <x v="0"/>
    <s v="30.136 - SEARA"/>
    <s v=" "/>
    <s v=" "/>
    <s v=" "/>
    <s v="PANCETA CON HUESO"/>
  </r>
  <r>
    <m/>
    <x v="3"/>
    <s v="105138.10"/>
    <d v="1921-03-04T00:00:00"/>
    <d v="2025-07-07T00:00:00"/>
    <d v="2025-07-12T00:00:00"/>
    <n v="28"/>
    <d v="2025-07-10T00:00:00"/>
    <n v="28"/>
    <n v="0"/>
    <d v="2025-07-26T00:00:00"/>
    <s v="MAERSK ACADIA"/>
    <s v="MNBU3945494"/>
    <n v="720920636"/>
    <s v="MAERSK"/>
    <s v="CIF"/>
    <s v="ITAPOA"/>
    <s v="SAN ANTONIO"/>
    <n v="586307"/>
    <s v="PAL-15"/>
    <x v="0"/>
    <s v="PORK"/>
    <n v="2490"/>
    <n v="23774.42"/>
    <n v="23774.42"/>
    <n v="1584.9613300000001"/>
    <d v="2025-07-01T00:00:00"/>
    <d v="2025-06-30T00:00:00"/>
    <d v="2025-07-01T00:00:00"/>
    <n v="984994"/>
    <s v="1266254"/>
    <n v="490"/>
    <s v="JBS275435"/>
    <s v="Embarcados"/>
    <x v="0"/>
    <s v="30.136 - SEARA"/>
    <s v=" "/>
    <s v=" "/>
    <s v=" "/>
    <s v="CHULETA VETADA"/>
  </r>
  <r>
    <m/>
    <x v="3"/>
    <s v="105138.2"/>
    <d v="1902-01-03T00:00:00"/>
    <d v="2025-06-23T00:00:00"/>
    <d v="2025-06-28T00:00:00"/>
    <n v="26"/>
    <d v="2025-07-10T00:00:00"/>
    <n v="28"/>
    <n v="2"/>
    <d v="2025-07-26T00:00:00"/>
    <s v="MAERSK ACADIA"/>
    <s v="HLBU9756950"/>
    <n v="26977807"/>
    <s v="HAPAG-LLOYD"/>
    <s v="CIF"/>
    <s v="ITAPOA"/>
    <s v="SAN ANTONIO"/>
    <n v="70130"/>
    <s v="LBI-30"/>
    <x v="1"/>
    <s v="PORK"/>
    <n v="2370"/>
    <n v="23783.43"/>
    <n v="23783.43"/>
    <n v="1534.4148399999999"/>
    <d v="2025-06-20T00:00:00"/>
    <d v="2025-06-20T00:00:00"/>
    <d v="2025-06-24T00:00:00"/>
    <n v="983665"/>
    <s v="1263595"/>
    <n v="3392"/>
    <s v="HLCUIT1250605890"/>
    <s v="Embarcados"/>
    <x v="1"/>
    <s v="30.633 - ITAPIRANGA - AB. SUINOS"/>
    <s v="CSI NO ATENDIA EL DL DEL BUQUE ANTERIOR"/>
    <n v="1"/>
    <s v="CSI"/>
    <s v="CHULETA CENTRO"/>
  </r>
  <r>
    <m/>
    <x v="3"/>
    <s v="105138.4"/>
    <d v="1902-01-03T00:00:00"/>
    <d v="2025-07-03T00:00:00"/>
    <d v="2025-07-19T00:00:00"/>
    <n v="29"/>
    <d v="2025-07-10T00:00:00"/>
    <n v="28"/>
    <n v="-1"/>
    <d v="2025-07-26T00:00:00"/>
    <s v="MAERSK ACADIA"/>
    <s v="HLBU9825476"/>
    <n v="26977807"/>
    <s v="HAPAG-LLOYD"/>
    <s v="CIF"/>
    <s v="ITAPOA"/>
    <s v="SAN ANTONIO"/>
    <n v="70130"/>
    <s v="LBI-30"/>
    <x v="1"/>
    <s v="PORK"/>
    <n v="2370"/>
    <n v="23980.7"/>
    <n v="23980.7"/>
    <n v="1547.14194"/>
    <d v="2025-06-26T00:00:00"/>
    <d v="2025-06-26T00:00:00"/>
    <d v="2025-07-02T00:00:00"/>
    <n v="980323"/>
    <s v="1265377"/>
    <n v="3237"/>
    <s v="HLCUIT1250619513"/>
    <s v="Embarcados"/>
    <x v="0"/>
    <s v="30.581 - S. M. DO OESTE - AB.SUINOS/IND"/>
    <s v=" "/>
    <s v=" "/>
    <s v=" "/>
    <s v="CHULETA CENTRO"/>
  </r>
  <r>
    <m/>
    <x v="3"/>
    <s v="105138.7"/>
    <d v="1921-03-04T00:00:00"/>
    <d v="2025-06-16T00:00:00"/>
    <d v="2025-06-21T00:00:00"/>
    <n v="25"/>
    <d v="2025-07-10T00:00:00"/>
    <n v="28"/>
    <n v="3"/>
    <d v="2025-07-26T00:00:00"/>
    <s v="MAERSK ACADIA"/>
    <s v="MNBU3332846"/>
    <n v="720870773"/>
    <s v="MAERSK"/>
    <s v="CIF"/>
    <s v="ITAPOA"/>
    <s v="SAN ANTONIO"/>
    <n v="586307"/>
    <s v="PAL-15"/>
    <x v="0"/>
    <s v="PORK"/>
    <n v="2490"/>
    <n v="23954.46"/>
    <n v="23954.46"/>
    <n v="1596.9639999999999"/>
    <d v="2025-06-13T00:00:00"/>
    <d v="2025-06-14T00:00:00"/>
    <d v="2025-06-20T00:00:00"/>
    <n v="978441"/>
    <s v="1265445"/>
    <n v="60"/>
    <s v="JBS274990"/>
    <s v="Embarcados"/>
    <x v="1"/>
    <s v="30.918 - TRES PASSOS - AB.SUINOS/IND."/>
    <s v="ATRASO EN LA LIBERACIÓN DE CSI"/>
    <n v="1"/>
    <s v="CSI"/>
    <s v="CHULETA VETADA"/>
  </r>
  <r>
    <m/>
    <x v="3"/>
    <s v="105138.9"/>
    <d v="1921-03-04T00:00:00"/>
    <d v="2025-06-25T00:00:00"/>
    <d v="2025-07-05T00:00:00"/>
    <n v="27"/>
    <d v="2025-07-10T00:00:00"/>
    <n v="28"/>
    <n v="1"/>
    <d v="2025-07-26T00:00:00"/>
    <s v="MAERSK ACADIA"/>
    <s v="SUDU8149751"/>
    <n v="720870773"/>
    <s v="MAERSK"/>
    <s v="CIF"/>
    <s v="ITAPOA"/>
    <s v="SAN ANTONIO"/>
    <n v="586307"/>
    <s v="PAL-15"/>
    <x v="0"/>
    <s v="PORK"/>
    <n v="2490"/>
    <n v="23975.31"/>
    <n v="23975.31"/>
    <n v="1598.354"/>
    <d v="2025-06-20T00:00:00"/>
    <d v="2025-06-20T00:00:00"/>
    <d v="2025-06-24T00:00:00"/>
    <n v="982511"/>
    <s v="1265303"/>
    <n v="3392"/>
    <s v="JBS274988"/>
    <s v="Embarcados"/>
    <x v="1"/>
    <s v="30.633 - ITAPIRANGA - AB. SUINOS"/>
    <s v="EMBARCADOR POSTERGÓ EL EMBARQUE"/>
    <n v="1"/>
    <s v="SHIPPING"/>
    <s v="CHULETA VETADA"/>
  </r>
  <r>
    <m/>
    <x v="3"/>
    <s v="105144.2"/>
    <d v="1921-03-06T00:00:00"/>
    <d v="2025-06-23T00:00:00"/>
    <d v="2025-06-28T00:00:00"/>
    <n v="26"/>
    <d v="2025-07-10T00:00:00"/>
    <n v="28"/>
    <n v="2"/>
    <d v="2025-07-26T00:00:00"/>
    <s v="MAERSK ACADIA"/>
    <s v="HLBU9210403"/>
    <n v="26977807"/>
    <s v="HAPAG-LLOYD"/>
    <s v="CIF"/>
    <s v="ITAPOA"/>
    <s v="SAN ANTONIO"/>
    <n v="994264"/>
    <s v="LWS-08"/>
    <x v="9"/>
    <s v="PORK"/>
    <n v="2840"/>
    <n v="23983.73"/>
    <n v="23983.73"/>
    <n v="1332.4294400000001"/>
    <d v="2025-06-27T00:00:00"/>
    <d v="2025-06-26T00:00:00"/>
    <d v="2025-07-01T00:00:00"/>
    <n v="979757"/>
    <s v="1265274"/>
    <n v="15"/>
    <s v="HLCUIT1250619524"/>
    <s v="Embarcados"/>
    <x v="1"/>
    <s v="30.475 - SEBERI - AB.SUINOS/IND."/>
    <s v="CIERRE ENTRO ANTES DE LA DISPO"/>
    <n v="1"/>
    <s v="COMERCIAL"/>
    <s v=" PULPA PIERNA"/>
  </r>
  <r>
    <m/>
    <x v="3"/>
    <s v="105144.4"/>
    <d v="1921-03-06T00:00:00"/>
    <d v="2025-07-07T00:00:00"/>
    <d v="2025-07-12T00:00:00"/>
    <n v="28"/>
    <d v="2025-07-10T00:00:00"/>
    <n v="28"/>
    <n v="0"/>
    <d v="2025-07-26T00:00:00"/>
    <s v="MAERSK ACADIA"/>
    <s v="MMAU1276132"/>
    <n v="720920636"/>
    <s v="MAERSK"/>
    <s v="CIF"/>
    <s v="ITAPOA"/>
    <s v="SAN ANTONIO"/>
    <n v="994264"/>
    <s v="LWS-08"/>
    <x v="9"/>
    <s v="PORK"/>
    <n v="2840"/>
    <n v="23541.1"/>
    <n v="23541.1"/>
    <n v="1307.83889"/>
    <d v="2025-07-03T00:00:00"/>
    <d v="2025-07-03T00:00:00"/>
    <d v="2025-07-07T00:00:00"/>
    <n v="979761"/>
    <s v="1267384"/>
    <n v="490"/>
    <s v="JBS275638"/>
    <s v="Embarcados"/>
    <x v="0"/>
    <s v="30.136 - SEARA"/>
    <s v=" "/>
    <s v=" "/>
    <s v=" "/>
    <s v=" PULPA PIERNA"/>
  </r>
  <r>
    <m/>
    <x v="3"/>
    <s v="105145.1"/>
    <d v="1921-03-07T00:00:00"/>
    <d v="2025-06-16T00:00:00"/>
    <d v="2025-06-21T00:00:00"/>
    <n v="25"/>
    <d v="2025-07-10T00:00:00"/>
    <n v="28"/>
    <n v="3"/>
    <d v="2025-07-26T00:00:00"/>
    <s v="MAERSK ACADIA"/>
    <s v="MNBU4302851"/>
    <n v="720920636"/>
    <s v="MAERSK"/>
    <s v="CIF"/>
    <s v="ITAPOA"/>
    <s v="SAN ANTONIO"/>
    <n v="993277"/>
    <s v="LWS-57"/>
    <x v="2"/>
    <s v="PORK"/>
    <n v="2990"/>
    <n v="23985.26"/>
    <n v="23985.26"/>
    <n v="1499.0787499999999"/>
    <d v="2025-06-24T00:00:00"/>
    <d v="2025-06-24T00:00:00"/>
    <d v="2025-06-30T00:00:00"/>
    <n v="979303"/>
    <s v="1264748"/>
    <n v="15"/>
    <s v="JBS275431"/>
    <s v="Embarcados"/>
    <x v="1"/>
    <s v="30.475 - SEBERI - AB.SUINOS/IND."/>
    <s v="VENTA EFETUADA ANTES DE LA ENTRADA DEL PLAN "/>
    <n v="1"/>
    <s v="COMERCIAL/PRODUCCIÓN"/>
    <s v="PULPA PIERNA"/>
  </r>
  <r>
    <m/>
    <x v="3"/>
    <s v="105145.2"/>
    <d v="1921-03-07T00:00:00"/>
    <d v="2025-06-23T00:00:00"/>
    <d v="2025-06-28T00:00:00"/>
    <n v="26"/>
    <d v="2025-07-10T00:00:00"/>
    <n v="28"/>
    <n v="2"/>
    <d v="2025-07-26T00:00:00"/>
    <s v="MAERSK ACADIA"/>
    <s v="HLBU9246828"/>
    <n v="26977807"/>
    <s v="HAPAG-LLOYD"/>
    <s v="CIF"/>
    <s v="ITAPOA"/>
    <s v="SAN ANTONIO"/>
    <n v="993277"/>
    <s v="LWS-57"/>
    <x v="2"/>
    <s v="PORK"/>
    <n v="2990"/>
    <n v="23989.7"/>
    <n v="23989.7"/>
    <n v="1499.35625"/>
    <d v="2025-06-26T00:00:00"/>
    <d v="2025-06-26T00:00:00"/>
    <d v="2025-07-02T00:00:00"/>
    <n v="979305"/>
    <s v="1265422"/>
    <n v="15"/>
    <s v="HLCUIT1250619484"/>
    <s v="Embarcados"/>
    <x v="1"/>
    <s v="30.475 - SEBERI - AB.SUINOS/IND."/>
    <s v="CIERRE ENTRO ANTES DE LA DISPO"/>
    <n v="1"/>
    <s v="COMERCIAL"/>
    <s v="PULPA PIERNA"/>
  </r>
  <r>
    <m/>
    <x v="3"/>
    <s v="105145.4"/>
    <d v="1921-03-07T00:00:00"/>
    <d v="2025-07-07T00:00:00"/>
    <d v="2025-07-12T00:00:00"/>
    <n v="28"/>
    <d v="2025-07-10T00:00:00"/>
    <n v="28"/>
    <n v="0"/>
    <d v="2025-07-26T00:00:00"/>
    <s v="MAERSK ACADIA"/>
    <s v="MMAU1160250"/>
    <n v="720920636"/>
    <s v="MAERSK"/>
    <s v="CIF"/>
    <s v="ITAPOA"/>
    <s v="SAN ANTONIO"/>
    <n v="993277"/>
    <s v="LWS-57"/>
    <x v="2"/>
    <s v="PORK"/>
    <n v="2990"/>
    <n v="23999.7"/>
    <n v="23999.7"/>
    <n v="1499.98125"/>
    <d v="2025-06-30T00:00:00"/>
    <d v="2025-06-30T00:00:00"/>
    <d v="2025-07-02T00:00:00"/>
    <n v="980114"/>
    <s v="1266039"/>
    <n v="15"/>
    <s v="JBS275434"/>
    <s v="Embarcados"/>
    <x v="0"/>
    <s v="30.475 - SEBERI - AB.SUINOS/IND."/>
    <s v=" "/>
    <s v=" "/>
    <s v=" "/>
    <s v="PULPA PIERNA"/>
  </r>
  <r>
    <m/>
    <x v="3"/>
    <s v="105145.5"/>
    <d v="1921-03-07T00:00:00"/>
    <d v="2025-07-10T00:00:00"/>
    <d v="2025-07-19T00:00:00"/>
    <n v="29"/>
    <d v="2025-07-10T00:00:00"/>
    <n v="28"/>
    <n v="-1"/>
    <d v="2025-07-26T00:00:00"/>
    <s v="MAERSK ACADIA"/>
    <s v="TLLU1185800"/>
    <n v="720920636"/>
    <s v="MAERSK"/>
    <s v="CIF"/>
    <s v="ITAPOA"/>
    <s v="SAN ANTONIO"/>
    <n v="993277"/>
    <s v="LWS-57"/>
    <x v="2"/>
    <s v="PORK"/>
    <n v="2990"/>
    <n v="23999.47"/>
    <n v="23999.47"/>
    <n v="1499.9668799999999"/>
    <d v="2025-06-30T00:00:00"/>
    <d v="2025-06-30T00:00:00"/>
    <d v="2025-07-03T00:00:00"/>
    <n v="980115"/>
    <s v="1266580"/>
    <n v="15"/>
    <s v="JBS275436"/>
    <s v="Embarcados"/>
    <x v="0"/>
    <s v="30.475 - SEBERI - AB.SUINOS/IND."/>
    <s v=" "/>
    <s v=" "/>
    <s v=" "/>
    <s v="PULPA PIERNA"/>
  </r>
  <r>
    <m/>
    <x v="3"/>
    <s v="105145.6"/>
    <d v="1921-03-07T00:00:00"/>
    <d v="2025-07-10T00:00:00"/>
    <d v="2025-07-26T00:00:00"/>
    <n v="30"/>
    <d v="2025-07-10T00:00:00"/>
    <n v="28"/>
    <n v="-2"/>
    <d v="2025-07-26T00:00:00"/>
    <s v="MAERSK ACADIA"/>
    <s v="MRFU0010529"/>
    <n v="720950194"/>
    <s v="MAERSK"/>
    <s v="CIF"/>
    <s v="ITAPOA"/>
    <s v="SAN ANTONIO"/>
    <n v="993277"/>
    <s v="LWS-57"/>
    <x v="2"/>
    <s v="PORK"/>
    <n v="2990"/>
    <n v="23831.37"/>
    <n v="23831.37"/>
    <n v="1489.46063"/>
    <d v="2025-07-04T00:00:00"/>
    <d v="2025-07-03T00:00:00"/>
    <d v="2025-07-07T00:00:00"/>
    <n v="984988"/>
    <s v="1267255"/>
    <n v="490"/>
    <s v="JBS275992"/>
    <s v="Embarcados"/>
    <x v="0"/>
    <s v="30.136 - SEARA"/>
    <s v=" "/>
    <s v=" "/>
    <s v=" "/>
    <s v="PULPA PIERNA"/>
  </r>
  <r>
    <m/>
    <x v="3"/>
    <s v="105144.3"/>
    <d v="1921-03-06T00:00:00"/>
    <d v="2025-06-30T00:00:00"/>
    <d v="2025-07-05T00:00:00"/>
    <n v="27"/>
    <d v="2025-07-18T00:00:00"/>
    <n v="29"/>
    <n v="2"/>
    <d v="2025-08-07T00:00:00"/>
    <s v="MALIAKOS"/>
    <s v="MNBU3365808"/>
    <n v="720920235"/>
    <s v="MAERSK"/>
    <s v="CIF"/>
    <s v="ITAPOA"/>
    <s v="SAN ANTONIO"/>
    <n v="994264"/>
    <s v="LWS-08"/>
    <x v="9"/>
    <s v="PORK"/>
    <n v="2840"/>
    <n v="23994.55"/>
    <n v="23994.55"/>
    <n v="1333.0305599999999"/>
    <d v="2025-07-03T00:00:00"/>
    <d v="2025-07-03T00:00:00"/>
    <d v="2025-07-09T00:00:00"/>
    <n v="984820"/>
    <s v="1267298"/>
    <n v="15"/>
    <s v="JBS276111"/>
    <s v="Embarcados"/>
    <x v="1"/>
    <s v="30.475 - SEBERI - AB.SUINOS/IND."/>
    <s v="ATRASO DE PRODUCCIÓN"/>
    <n v="1"/>
    <s v="PRODUCCIÓN"/>
    <s v=" PULPA PIERNA"/>
  </r>
  <r>
    <m/>
    <x v="3"/>
    <s v="105144.7"/>
    <d v="1921-03-06T00:00:00"/>
    <d v="2025-07-14T00:00:00"/>
    <d v="2025-07-19T00:00:00"/>
    <n v="29"/>
    <d v="2025-07-18T00:00:00"/>
    <n v="29"/>
    <n v="0"/>
    <d v="2025-08-06T00:00:00"/>
    <s v="MALIAKOS"/>
    <s v="MNBU4445106"/>
    <n v="720953256"/>
    <s v="MAERSK"/>
    <s v="CIF"/>
    <s v="ITAPOA"/>
    <s v="SAN ANTONIO"/>
    <n v="994264"/>
    <s v="LWS-08"/>
    <x v="9"/>
    <s v="PORK"/>
    <n v="2840"/>
    <n v="23987.38"/>
    <n v="23987.38"/>
    <n v="1332.63222"/>
    <d v="2025-07-09T00:00:00"/>
    <d v="2025-07-09T00:00:00"/>
    <d v="2025-07-14T00:00:00"/>
    <n v="985142"/>
    <s v="1269043"/>
    <n v="15"/>
    <s v="JBS276288"/>
    <s v="Embarcados"/>
    <x v="0"/>
    <s v="30.475 - SEBERI - AB.SUINOS/IND."/>
    <s v="ATRASO DE PRODUCCIÓN"/>
    <n v="1"/>
    <s v="PRODUCCIÓN"/>
    <s v=" PULPA PIERNA"/>
  </r>
  <r>
    <m/>
    <x v="3"/>
    <s v="105145.3"/>
    <d v="1921-03-07T00:00:00"/>
    <d v="2025-06-30T00:00:00"/>
    <d v="2025-07-05T00:00:00"/>
    <n v="27"/>
    <d v="2025-07-18T00:00:00"/>
    <n v="29"/>
    <n v="2"/>
    <d v="2025-08-06T00:00:00"/>
    <s v="MALIAKOS"/>
    <s v="HLBU6134059"/>
    <n v="93464244"/>
    <s v="HAPAG-LLOYD"/>
    <s v="CIF"/>
    <s v="ITAPOA"/>
    <s v="SAN ANTONIO"/>
    <n v="993277"/>
    <s v="LWS-57"/>
    <x v="2"/>
    <s v="PORK"/>
    <n v="2990"/>
    <n v="23979.31"/>
    <n v="23979.31"/>
    <n v="1498.70688"/>
    <d v="2025-06-27T00:00:00"/>
    <d v="2025-06-27T00:00:00"/>
    <d v="2025-07-03T00:00:00"/>
    <n v="980113"/>
    <s v="1268908"/>
    <n v="15"/>
    <s v="HLCUIT1250706656"/>
    <s v="Embarcados"/>
    <x v="1"/>
    <s v="30.475 - SEBERI - AB.SUINOS/IND."/>
    <s v="ATRASO DE PRODUCCIÓN"/>
    <n v="1"/>
    <s v="PRODUCCIÓN"/>
    <s v="PULPA PIERNA"/>
  </r>
  <r>
    <m/>
    <x v="3"/>
    <s v="105138.5"/>
    <d v="1921-03-04T00:00:00"/>
    <d v="2025-07-07T00:00:00"/>
    <d v="2025-07-12T00:00:00"/>
    <n v="28"/>
    <d v="2025-07-24T00:00:00"/>
    <n v="30"/>
    <n v="2"/>
    <d v="2025-09-05T00:00:00"/>
    <s v="MAERSK EVERGLADES"/>
    <s v="MNBU3415880"/>
    <n v="720947586"/>
    <s v="MAERSK"/>
    <s v="CIF"/>
    <s v="ITAPOA"/>
    <s v="SAN ANTONIO"/>
    <n v="586340"/>
    <s v="SPA-28"/>
    <x v="11"/>
    <s v="PORK"/>
    <n v="3240"/>
    <n v="23965.96"/>
    <n v="23965.96"/>
    <n v="1497.8724999999999"/>
    <d v="2025-07-14T00:00:00"/>
    <d v="2025-07-14T00:00:00"/>
    <d v="2025-07-17T00:00:00"/>
    <n v="992876"/>
    <s v="1270338"/>
    <n v="15"/>
    <s v="JBS277400"/>
    <s v="Embarcados"/>
    <x v="1"/>
    <s v="30.475 - SEBERI - AB.SUINOS/IND."/>
    <s v="FALTA DE PRODUCTO PARA ATENDER ANTES"/>
    <n v="1"/>
    <s v="COMERCIAL"/>
    <s v="COSTILLAR"/>
  </r>
  <r>
    <m/>
    <x v="3"/>
    <s v="105138.6"/>
    <d v="1921-03-04T00:00:00"/>
    <d v="2025-07-21T00:00:00"/>
    <d v="2025-07-26T00:00:00"/>
    <n v="30"/>
    <d v="2025-07-24T00:00:00"/>
    <n v="30"/>
    <n v="0"/>
    <d v="2025-09-05T00:00:00"/>
    <s v="MAERSK EVERGLADES"/>
    <s v="MNBU3420320"/>
    <n v="720957968"/>
    <s v="MAERSK"/>
    <s v="CIF"/>
    <s v="ITAPOA"/>
    <s v="SAN ANTONIO"/>
    <n v="586340"/>
    <s v="SPA-28"/>
    <x v="11"/>
    <s v="PORK"/>
    <n v="3240"/>
    <n v="23795.7"/>
    <n v="23795.7"/>
    <n v="1487.23125"/>
    <d v="2025-07-19T00:00:00"/>
    <d v="2025-07-17T00:00:00"/>
    <d v="2025-07-21T00:00:00"/>
    <n v="992899"/>
    <s v="1271569"/>
    <n v="490"/>
    <s v="JBS277476"/>
    <s v="Embarcados"/>
    <x v="0"/>
    <s v="30.136 - SEARA"/>
    <s v="ATRASO DE PRODUCCIÓN"/>
    <n v="1"/>
    <s v="PRODUCCIÓN"/>
    <s v="COSTILLAR"/>
  </r>
  <r>
    <m/>
    <x v="3"/>
    <s v="105144.5"/>
    <d v="1921-03-06T00:00:00"/>
    <d v="2025-07-14T00:00:00"/>
    <d v="2025-07-19T00:00:00"/>
    <n v="29"/>
    <d v="2025-07-24T00:00:00"/>
    <n v="30"/>
    <n v="1"/>
    <d v="2025-09-05T00:00:00"/>
    <s v="MAERSK EVERGLADES"/>
    <s v="MNBU3802024"/>
    <n v="720953254"/>
    <s v="MAERSK"/>
    <s v="CIF"/>
    <s v="ITAPOA"/>
    <s v="SAN ANTONIO"/>
    <n v="994264"/>
    <s v="LWS-08"/>
    <x v="9"/>
    <s v="PORK"/>
    <n v="2840"/>
    <n v="23921.26"/>
    <n v="23921.26"/>
    <n v="1328.9588900000001"/>
    <d v="2025-07-11T00:00:00"/>
    <d v="2025-07-11T00:00:00"/>
    <d v="2025-07-16T00:00:00"/>
    <n v="985140"/>
    <s v="1269882"/>
    <n v="15"/>
    <s v="JBS277398"/>
    <s v="Embarcados"/>
    <x v="1"/>
    <s v="30.475 - SEBERI - AB.SUINOS/IND."/>
    <s v="ATRASO DE PRODUCCIÓN"/>
    <n v="1"/>
    <s v="PRODUCCIÓN"/>
    <s v=" PULPA PIERNA"/>
  </r>
  <r>
    <m/>
    <x v="3"/>
    <s v="105144.6"/>
    <d v="1921-03-06T00:00:00"/>
    <d v="2025-07-14T00:00:00"/>
    <d v="2025-07-19T00:00:00"/>
    <n v="29"/>
    <d v="2025-07-24T00:00:00"/>
    <n v="30"/>
    <n v="1"/>
    <d v="2025-09-05T00:00:00"/>
    <s v="MAERSK EVERGLADES"/>
    <s v="SUDU8032894"/>
    <n v="720953255"/>
    <s v="MAERSK"/>
    <s v="CIF"/>
    <s v="ITAPOA"/>
    <s v="SAN ANTONIO"/>
    <n v="994264"/>
    <s v="LWS-08"/>
    <x v="9"/>
    <s v="PORK"/>
    <n v="2840"/>
    <n v="23992.17"/>
    <n v="23992.17"/>
    <n v="1332.89833"/>
    <d v="2025-07-11T00:00:00"/>
    <d v="2025-07-11T00:00:00"/>
    <d v="2025-07-15T00:00:00"/>
    <n v="985141"/>
    <s v="1269591"/>
    <n v="15"/>
    <s v="JBS277396"/>
    <s v="Embarcados"/>
    <x v="1"/>
    <s v="30.475 - SEBERI - AB.SUINOS/IND."/>
    <s v="ATRASO DE PRODUCCIÓN"/>
    <n v="1"/>
    <s v="PRODUCCIÓN"/>
    <s v=" PULPA PIERNA"/>
  </r>
  <r>
    <m/>
    <x v="3"/>
    <s v="105144.8"/>
    <d v="1921-03-06T00:00:00"/>
    <d v="2025-07-21T00:00:00"/>
    <d v="2025-07-26T00:00:00"/>
    <n v="30"/>
    <d v="2025-07-24T00:00:00"/>
    <n v="30"/>
    <n v="0"/>
    <d v="2025-09-05T00:00:00"/>
    <s v="MAERSK EVERGLADES"/>
    <s v="MNBU3499387"/>
    <n v="720924011"/>
    <s v="MAERSK"/>
    <s v="CIF"/>
    <s v="ITAPOA"/>
    <s v="SAN ANTONIO"/>
    <n v="994264"/>
    <s v="LWS-08"/>
    <x v="9"/>
    <s v="PORK"/>
    <n v="2840"/>
    <n v="23986.14"/>
    <n v="23986.14"/>
    <n v="1332.56333"/>
    <d v="2025-07-14T00:00:00"/>
    <d v="2025-07-12T00:00:00"/>
    <d v="2025-07-16T00:00:00"/>
    <n v="985145"/>
    <s v="1269947"/>
    <n v="15"/>
    <s v="JBS277190"/>
    <s v="Embarcados"/>
    <x v="0"/>
    <s v="30.475 - SEBERI - AB.SUINOS/IND."/>
    <s v=" "/>
    <s v=" "/>
    <s v=" "/>
    <s v=" PULPA PIERNA"/>
  </r>
  <r>
    <m/>
    <x v="3"/>
    <s v="106780.2"/>
    <d v="1921-05-09T00:00:00"/>
    <d v="2025-07-21T00:00:00"/>
    <d v="2025-07-27T00:00:00"/>
    <n v="30"/>
    <d v="2025-07-24T00:00:00"/>
    <n v="30"/>
    <n v="0"/>
    <d v="2025-09-05T00:00:00"/>
    <s v="MAERSK EVERGLADES"/>
    <s v="MCAU6039262"/>
    <n v="720970618"/>
    <s v="MAERSK"/>
    <s v="CIF"/>
    <s v="ITAPOA"/>
    <s v="SAN ANTONIO"/>
    <n v="993277"/>
    <s v="LWS-57"/>
    <x v="2"/>
    <s v="PORK"/>
    <n v="2990"/>
    <n v="23871.8"/>
    <n v="23871.8"/>
    <n v="1491.9875"/>
    <d v="2025-07-18T00:00:00"/>
    <d v="2025-07-17T00:00:00"/>
    <d v="2025-07-21T00:00:00"/>
    <n v="995013"/>
    <s v="1271521"/>
    <n v="490"/>
    <s v="JBS277474"/>
    <s v="Embarcados"/>
    <x v="0"/>
    <s v="30.136 - SEARA"/>
    <s v=" "/>
    <s v=" "/>
    <s v=" "/>
    <s v="PULPA PIERNA"/>
  </r>
  <r>
    <m/>
    <x v="3"/>
    <s v="106780.3"/>
    <d v="1921-05-09T00:00:00"/>
    <d v="2025-07-21T00:00:00"/>
    <d v="2025-07-27T00:00:00"/>
    <n v="30"/>
    <d v="2025-07-24T00:00:00"/>
    <n v="30"/>
    <n v="0"/>
    <d v="2025-09-05T00:00:00"/>
    <s v="MAERSK EVERGLADES"/>
    <s v="MNBU3072158"/>
    <n v="720970617"/>
    <s v="MAERSK"/>
    <s v="CIF"/>
    <s v="ITAPOA"/>
    <s v="SAN ANTONIO"/>
    <n v="993277"/>
    <s v="LWS-57"/>
    <x v="2"/>
    <s v="PORK"/>
    <n v="2990"/>
    <n v="23892.799999999999"/>
    <n v="23892.799999999999"/>
    <n v="1493.3"/>
    <d v="2025-07-18T00:00:00"/>
    <d v="2025-07-17T00:00:00"/>
    <d v="2025-07-21T00:00:00"/>
    <n v="995012"/>
    <s v="1271342"/>
    <n v="490"/>
    <s v="JBS277461"/>
    <s v="Embarcados"/>
    <x v="0"/>
    <s v="30.136 - SEARA"/>
    <s v=" "/>
    <s v=" "/>
    <s v=" "/>
    <s v="PULPA PIERNA"/>
  </r>
  <r>
    <m/>
    <x v="3"/>
    <s v="106780.1"/>
    <d v="1921-05-09T00:00:00"/>
    <d v="2025-07-21T00:00:00"/>
    <d v="2025-07-27T00:00:00"/>
    <n v="30"/>
    <d v="2025-07-31T00:00:00"/>
    <n v="31"/>
    <n v="1"/>
    <d v="2025-08-16T00:00:00"/>
    <s v="AMSTERDAM EXPRESS"/>
    <s v="MNBU3704769"/>
    <n v="720979204"/>
    <s v="MAERSK"/>
    <s v="CIF"/>
    <s v="ITAPOA"/>
    <s v="SAN ANTONIO"/>
    <n v="993277"/>
    <s v="LWS-57"/>
    <x v="2"/>
    <s v="PORK"/>
    <n v="2990"/>
    <n v="23962.23"/>
    <n v="23962.23"/>
    <n v="1497.6393800000001"/>
    <d v="2025-07-18T00:00:00"/>
    <d v="2025-07-21T00:00:00"/>
    <d v="2025-07-23T00:00:00"/>
    <n v="994419"/>
    <s v="1272725"/>
    <n v="490"/>
    <s v="JBS278635"/>
    <s v="Embarcados"/>
    <x v="1"/>
    <s v="30.136 - SEARA"/>
    <m/>
    <n v="1"/>
    <s v="EXPEDICIÓN"/>
    <s v="PULPA PIERNA"/>
  </r>
  <r>
    <m/>
    <x v="3"/>
    <s v="106780.4"/>
    <d v="1921-05-09T00:00:00"/>
    <d v="2025-08-07T00:00:00"/>
    <d v="2025-08-17T00:00:00"/>
    <n v="33"/>
    <d v="2025-08-07T00:00:00"/>
    <n v="32"/>
    <n v="-1"/>
    <d v="2025-08-23T00:00:00"/>
    <s v="DUSSELDORF EXPRESS"/>
    <s v="MNBU4411003"/>
    <n v="720986905"/>
    <s v="MAERSK"/>
    <s v="CIF"/>
    <s v="ITAPOA"/>
    <s v="SAN ANTONIO"/>
    <n v="993277"/>
    <s v="LWS-57"/>
    <x v="2"/>
    <s v="PORK"/>
    <n v="2990"/>
    <n v="23819.23"/>
    <n v="23819.23"/>
    <n v="1488.7018800000001"/>
    <d v="2025-07-30T00:00:00"/>
    <d v="2025-07-30T00:00:00"/>
    <d v="2025-07-31T00:00:00"/>
    <n v="998894"/>
    <s v="1274852"/>
    <n v="490"/>
    <s v="JBS279929"/>
    <s v="Embarcados"/>
    <x v="0"/>
    <s v="30.136 - SEARA"/>
    <s v="BUSCANDO ANTICIPAR BOOKING "/>
    <n v="1"/>
    <s v="SHIPPING"/>
    <s v="PULPA PIERNA"/>
  </r>
  <r>
    <m/>
    <x v="3"/>
    <s v="106780.5"/>
    <d v="1921-05-09T00:00:00"/>
    <d v="2025-08-15T00:00:00"/>
    <d v="2025-08-24T00:00:00"/>
    <n v="34"/>
    <d v="2025-08-15T00:00:00"/>
    <n v="33"/>
    <n v="-1"/>
    <d v="2025-08-31T00:00:00"/>
    <s v="LORI"/>
    <s v="MMAU1115400"/>
    <n v="721000986"/>
    <s v="MAERSK"/>
    <s v="CIF"/>
    <s v="ITAPOA"/>
    <s v="SAN ANTONIO"/>
    <n v="993277"/>
    <s v="LWS-57"/>
    <x v="2"/>
    <s v="PORK"/>
    <n v="2990"/>
    <n v="24000"/>
    <n v="23766.240000000002"/>
    <n v="1500"/>
    <d v="2025-08-07T00:00:00"/>
    <d v="2025-08-06T00:00:00"/>
    <d v="2025-08-08T00:00:00"/>
    <n v="1002269"/>
    <m/>
    <n v="490"/>
    <s v="JBS281145"/>
    <s v="Confirmados"/>
    <x v="4"/>
    <s v="30.136 - SEARA"/>
    <s v=" "/>
    <s v=" "/>
    <s v=" "/>
    <s v="PULPA PIERNA"/>
  </r>
  <r>
    <m/>
    <x v="4"/>
    <s v="106774.1"/>
    <d v="1921-05-05T00:00:00"/>
    <d v="2025-07-24T00:00:00"/>
    <d v="2025-08-03T00:00:00"/>
    <n v="31"/>
    <d v="2025-07-24T00:00:00"/>
    <n v="30"/>
    <n v="-1"/>
    <d v="2025-09-05T00:00:00"/>
    <s v="MAERSK EVERGLADES"/>
    <s v="MNBU3768948"/>
    <n v="720947745"/>
    <s v="MAERSK"/>
    <s v="CIF"/>
    <s v="ITAPOA"/>
    <s v="SAN ANTONIO"/>
    <n v="586307"/>
    <s v="PAL-15"/>
    <x v="0"/>
    <s v="PORK"/>
    <n v="2490"/>
    <n v="23812.87"/>
    <n v="23812.87"/>
    <n v="1587.52467"/>
    <d v="2025-07-14T00:00:00"/>
    <d v="2025-07-12T00:00:00"/>
    <d v="2025-07-17T00:00:00"/>
    <n v="990950"/>
    <s v="1270034"/>
    <n v="3237"/>
    <s v="JBS277399"/>
    <s v="Embarcados"/>
    <x v="0"/>
    <s v="30.581 - S. M. DO OESTE - AB.SUINOS/IND"/>
    <s v=" "/>
    <s v=" "/>
    <s v=" "/>
    <s v="CHULETA VETADA"/>
  </r>
  <r>
    <m/>
    <x v="4"/>
    <s v="106774.2"/>
    <d v="1921-05-05T00:00:00"/>
    <d v="2025-07-24T00:00:00"/>
    <d v="2025-08-03T00:00:00"/>
    <n v="31"/>
    <d v="2025-07-24T00:00:00"/>
    <n v="30"/>
    <n v="-1"/>
    <d v="2025-09-05T00:00:00"/>
    <s v="MAERSK EVERGLADES"/>
    <s v="MNBU0347924"/>
    <n v="720947590"/>
    <s v="MAERSK"/>
    <s v="CIF"/>
    <s v="ITAPOA"/>
    <s v="SAN ANTONIO"/>
    <n v="586307"/>
    <s v="PAL-15"/>
    <x v="0"/>
    <s v="PORK"/>
    <n v="2490"/>
    <n v="23763.72"/>
    <n v="23763.72"/>
    <n v="1584.248"/>
    <d v="2025-07-12T00:00:00"/>
    <d v="2025-07-11T00:00:00"/>
    <d v="2025-07-14T00:00:00"/>
    <n v="990904"/>
    <s v="1269465"/>
    <n v="876"/>
    <s v="JBS277395"/>
    <s v="Embarcados"/>
    <x v="0"/>
    <s v="36.827 - ANA RECH - AB.SUINOS/IND."/>
    <s v=" "/>
    <s v=" "/>
    <s v=" "/>
    <s v="CHULETA VETADA"/>
  </r>
  <r>
    <m/>
    <x v="4"/>
    <s v="106779.1"/>
    <d v="1921-05-08T00:00:00"/>
    <d v="2025-07-24T00:00:00"/>
    <d v="2025-08-03T00:00:00"/>
    <n v="31"/>
    <d v="2025-07-24T00:00:00"/>
    <n v="30"/>
    <n v="-1"/>
    <d v="2025-09-05T00:00:00"/>
    <s v="MAERSK EVERGLADES"/>
    <s v="MNBU3534127"/>
    <n v="720947588"/>
    <s v="MAERSK"/>
    <s v="CIF"/>
    <s v="ITAPOA"/>
    <s v="SAN ANTONIO"/>
    <n v="994264"/>
    <s v="LWS-08"/>
    <x v="9"/>
    <s v="PORK"/>
    <n v="2840"/>
    <n v="23998.400000000001"/>
    <n v="23998.400000000001"/>
    <n v="1333.2444399999999"/>
    <d v="2025-07-17T00:00:00"/>
    <d v="2025-07-17T00:00:00"/>
    <d v="2025-07-22T00:00:00"/>
    <n v="990863"/>
    <s v="1271531"/>
    <n v="15"/>
    <s v="JBS277475"/>
    <s v="Embarcados"/>
    <x v="0"/>
    <s v="30.475 - SEBERI - AB.SUINOS/IND."/>
    <s v=" "/>
    <s v=" "/>
    <s v=" "/>
    <s v=" PULPA PIERNA"/>
  </r>
  <r>
    <m/>
    <x v="4"/>
    <s v="106774.3"/>
    <d v="1921-05-05T00:00:00"/>
    <d v="2025-07-31T00:00:00"/>
    <d v="2025-08-10T00:00:00"/>
    <n v="32"/>
    <d v="2025-07-31T00:00:00"/>
    <n v="31"/>
    <n v="-1"/>
    <d v="2025-08-16T00:00:00"/>
    <s v="AMSTERDAM EXPRESS"/>
    <s v="MNBU3452456"/>
    <n v="720968807"/>
    <s v="MAERSK"/>
    <s v="CIF"/>
    <s v="ITAPOA"/>
    <s v="SAN ANTONIO"/>
    <n v="586307"/>
    <s v="PAL-15"/>
    <x v="0"/>
    <s v="PORK"/>
    <n v="2490"/>
    <n v="23924.95"/>
    <n v="23924.95"/>
    <n v="1594.99667"/>
    <d v="2025-07-23T00:00:00"/>
    <d v="2025-07-24T00:00:00"/>
    <d v="2025-07-26T00:00:00"/>
    <n v="994853"/>
    <s v="1273258"/>
    <n v="3237"/>
    <s v="JBS278784"/>
    <s v="Embarcados"/>
    <x v="0"/>
    <s v="30.581 - S. M. DO OESTE - AB.SUINOS/IND"/>
    <s v=" "/>
    <s v=" "/>
    <s v=" "/>
    <s v="CHULETA VETADA"/>
  </r>
  <r>
    <m/>
    <x v="4"/>
    <s v="106774.4"/>
    <d v="1921-05-05T00:00:00"/>
    <d v="2025-07-31T00:00:00"/>
    <d v="2025-08-10T00:00:00"/>
    <n v="32"/>
    <d v="2025-07-31T00:00:00"/>
    <n v="31"/>
    <n v="-1"/>
    <d v="2025-08-16T00:00:00"/>
    <s v="AMSTERDAM EXPRESS"/>
    <s v="MNBU0264603"/>
    <n v="720968846"/>
    <s v="MAERSK"/>
    <s v="CIF"/>
    <s v="ITAPOA"/>
    <s v="SAN ANTONIO"/>
    <n v="586307"/>
    <s v="PAL-15"/>
    <x v="0"/>
    <s v="PORK"/>
    <n v="2490"/>
    <n v="23776.46"/>
    <n v="23776.46"/>
    <n v="1585.0973300000001"/>
    <d v="2025-07-19T00:00:00"/>
    <d v="2025-07-18T00:00:00"/>
    <d v="2025-07-22T00:00:00"/>
    <n v="994879"/>
    <s v="1271855"/>
    <n v="876"/>
    <s v="JBS278629"/>
    <s v="Embarcados"/>
    <x v="0"/>
    <s v="36.827 - ANA RECH - AB.SUINOS/IND."/>
    <s v=" "/>
    <s v=" "/>
    <s v=" "/>
    <s v="CHULETA VETADA"/>
  </r>
  <r>
    <m/>
    <x v="4"/>
    <s v="106777.2"/>
    <d v="1921-05-06T00:00:00"/>
    <d v="2025-07-31T00:00:00"/>
    <d v="2025-08-10T00:00:00"/>
    <n v="32"/>
    <d v="2025-07-31T00:00:00"/>
    <n v="31"/>
    <n v="-1"/>
    <d v="2025-08-16T00:00:00"/>
    <s v="AMSTERDAM EXPRESS"/>
    <s v="MNBU4047376"/>
    <n v="720968836"/>
    <s v="MAERSK"/>
    <s v="CIF"/>
    <s v="ITAPOA"/>
    <s v="SAN ANTONIO"/>
    <n v="70130"/>
    <s v="LBI-30"/>
    <x v="1"/>
    <s v="PORK"/>
    <n v="2290"/>
    <n v="23987.57"/>
    <n v="23987.57"/>
    <n v="1547.5851600000001"/>
    <d v="2025-07-25T00:00:00"/>
    <d v="2025-07-24T00:00:00"/>
    <d v="2025-07-26T00:00:00"/>
    <n v="994875"/>
    <s v="1273253"/>
    <n v="3237"/>
    <s v="JBS278783"/>
    <s v="Embarcados"/>
    <x v="0"/>
    <s v="30.581 - S. M. DO OESTE - AB.SUINOS/IND"/>
    <s v=" "/>
    <s v=" "/>
    <s v=" "/>
    <s v="CHULETA CENTRO"/>
  </r>
  <r>
    <m/>
    <x v="4"/>
    <s v="106777.3"/>
    <d v="1921-05-06T00:00:00"/>
    <d v="2025-07-31T00:00:00"/>
    <d v="2025-08-17T00:00:00"/>
    <n v="33"/>
    <d v="2025-07-31T00:00:00"/>
    <n v="31"/>
    <n v="-2"/>
    <d v="2025-08-16T00:00:00"/>
    <s v="AMSTERDAM EXPRESS"/>
    <s v="MNBU9064381"/>
    <n v="720968884"/>
    <s v="MAERSK"/>
    <s v="CIF"/>
    <s v="ITAPOA"/>
    <s v="SAN ANTONIO"/>
    <n v="70130"/>
    <s v="LBI-30"/>
    <x v="1"/>
    <s v="PORK"/>
    <n v="2290"/>
    <n v="23984.99"/>
    <n v="23984.99"/>
    <n v="1547.4187099999999"/>
    <d v="2025-07-19T00:00:00"/>
    <d v="2025-07-18T00:00:00"/>
    <d v="2025-07-21T00:00:00"/>
    <n v="994934"/>
    <s v="1271579"/>
    <n v="876"/>
    <s v="JBS278624"/>
    <s v="Embarcados"/>
    <x v="0"/>
    <s v="36.827 - ANA RECH - AB.SUINOS/IND."/>
    <s v=" "/>
    <s v=" "/>
    <s v=" "/>
    <s v="CHULETA CENTRO"/>
  </r>
  <r>
    <m/>
    <x v="4"/>
    <s v="106779.2"/>
    <d v="1921-05-08T00:00:00"/>
    <d v="2025-07-31T00:00:00"/>
    <d v="2025-08-10T00:00:00"/>
    <n v="32"/>
    <d v="2025-07-31T00:00:00"/>
    <n v="31"/>
    <n v="-1"/>
    <d v="2025-08-16T00:00:00"/>
    <s v="AMSTERDAM EXPRESS"/>
    <s v="SUDU6133653"/>
    <n v="720966260"/>
    <s v="MAERSK"/>
    <s v="CIF"/>
    <s v="ITAPOA"/>
    <s v="SAN ANTONIO"/>
    <n v="994264"/>
    <s v="LWS-08"/>
    <x v="9"/>
    <s v="PORK"/>
    <n v="2840"/>
    <n v="23863.08"/>
    <n v="23863.08"/>
    <n v="1325.72667"/>
    <d v="2025-07-17T00:00:00"/>
    <d v="2025-07-18T00:00:00"/>
    <d v="2025-07-23T00:00:00"/>
    <n v="994434"/>
    <s v="1271578"/>
    <n v="15"/>
    <s v="JBS278623"/>
    <s v="Embarcados"/>
    <x v="0"/>
    <s v="30.475 - SEBERI - AB.SUINOS/IND."/>
    <s v=" "/>
    <s v=" "/>
    <s v=" "/>
    <s v=" PULPA PIERNA"/>
  </r>
  <r>
    <m/>
    <x v="4"/>
    <s v="106777.1"/>
    <d v="1921-05-06T00:00:00"/>
    <d v="2025-07-28T00:00:00"/>
    <d v="2025-08-03T00:00:00"/>
    <n v="31"/>
    <d v="2025-08-07T00:00:00"/>
    <n v="32"/>
    <n v="1"/>
    <d v="2025-08-23T00:00:00"/>
    <s v="DUSSELDORF EXPRESS"/>
    <s v="MNBU3006270"/>
    <n v="720947587"/>
    <s v="MAERSK"/>
    <s v="CIF"/>
    <s v="ITAPOA"/>
    <s v="SAN ANTONIO"/>
    <n v="70130"/>
    <s v="LBI-30"/>
    <x v="1"/>
    <s v="PORK"/>
    <n v="2290"/>
    <n v="23981.55"/>
    <n v="23981.55"/>
    <n v="1547.19677"/>
    <d v="2025-07-28T00:00:00"/>
    <d v="2025-07-28T00:00:00"/>
    <d v="2025-07-30T00:00:00"/>
    <n v="993452"/>
    <s v="1274112"/>
    <n v="3237"/>
    <s v="JBS279926"/>
    <s v="Embarcados"/>
    <x v="1"/>
    <s v="30.581 - S. M. DO OESTE - AB.SUINOS/IND"/>
    <s v="CONSIDERAR QUE VAMOS A ANTICIPAR PARA LA SEMANA DEL CIERRE - ESTAMOS AJUSTANDO VOLUMENES"/>
    <n v="1"/>
    <s v="PRODUCCIÓN"/>
    <s v="CHULETA CENTRO"/>
  </r>
  <r>
    <m/>
    <x v="4"/>
    <s v="106774.5"/>
    <d v="1921-05-05T00:00:00"/>
    <d v="2025-08-11T00:00:00"/>
    <d v="2025-08-17T00:00:00"/>
    <n v="33"/>
    <d v="2025-08-15T00:00:00"/>
    <n v="33"/>
    <n v="0"/>
    <d v="2025-08-31T00:00:00"/>
    <s v="LORI"/>
    <s v="HLBU6161434"/>
    <n v="90614133"/>
    <s v="HAPAG-LLOYD"/>
    <s v="CIF"/>
    <s v="ITAPOA"/>
    <s v="SAN ANTONIO"/>
    <n v="586307"/>
    <s v="PAL-15"/>
    <x v="0"/>
    <s v="PORK"/>
    <n v="2490"/>
    <n v="24000"/>
    <n v="23965.74"/>
    <n v="1600"/>
    <d v="2025-08-01T00:00:00"/>
    <d v="2025-08-01T00:00:00"/>
    <d v="2025-08-06T00:00:00"/>
    <n v="995103"/>
    <m/>
    <n v="15"/>
    <m/>
    <s v="Confirmados"/>
    <x v="4"/>
    <s v="30.475 - SEBERI - AB.SUINOS/IND."/>
    <s v=" "/>
    <s v=" "/>
    <s v=" "/>
    <s v="CHULETA VETADA"/>
  </r>
  <r>
    <m/>
    <x v="4"/>
    <s v="106774.6"/>
    <d v="1921-05-05T00:00:00"/>
    <d v="2025-08-11T00:00:00"/>
    <d v="2025-08-17T00:00:00"/>
    <n v="33"/>
    <d v="2025-08-15T00:00:00"/>
    <n v="33"/>
    <n v="0"/>
    <d v="2025-08-31T00:00:00"/>
    <s v="LORI"/>
    <s v="HLBU9176850"/>
    <n v="19889767"/>
    <s v="HAPAG-LLOYD"/>
    <s v="CIF"/>
    <s v="ITAPOA"/>
    <s v="SAN ANTONIO"/>
    <n v="586307"/>
    <s v="PAL-15"/>
    <x v="0"/>
    <s v="PORK"/>
    <n v="2490"/>
    <n v="24000"/>
    <n v="23936.75"/>
    <n v="1600"/>
    <d v="2025-08-04T00:00:00"/>
    <d v="2025-08-04T00:00:00"/>
    <d v="2025-08-07T00:00:00"/>
    <n v="995105"/>
    <m/>
    <n v="15"/>
    <m/>
    <s v="Confirmados"/>
    <x v="4"/>
    <s v="30.475 - SEBERI - AB.SUINOS/IND."/>
    <s v=" "/>
    <s v=" "/>
    <s v=" "/>
    <s v="CHULETA VETADA"/>
  </r>
  <r>
    <m/>
    <x v="4"/>
    <s v="106774.7"/>
    <d v="1921-05-05T00:00:00"/>
    <d v="2025-08-15T00:00:00"/>
    <d v="2025-08-24T00:00:00"/>
    <n v="34"/>
    <d v="2025-08-15T00:00:00"/>
    <n v="33"/>
    <n v="-1"/>
    <d v="2025-08-31T00:00:00"/>
    <s v="LORI"/>
    <s v="MNBU3748026"/>
    <n v="720953328"/>
    <s v="MAERSK"/>
    <s v="CIF"/>
    <s v="ITAPOA"/>
    <s v="SAN ANTONIO"/>
    <n v="586307"/>
    <s v="PAL-15"/>
    <x v="0"/>
    <s v="PORK"/>
    <n v="2490"/>
    <n v="24000"/>
    <n v="23999.42"/>
    <n v="1600"/>
    <d v="2025-08-06T00:00:00"/>
    <d v="2025-08-06T00:00:00"/>
    <d v="2025-08-07T00:00:00"/>
    <n v="995080"/>
    <m/>
    <n v="3392"/>
    <s v="JBS281144"/>
    <s v="Confirmados"/>
    <x v="4"/>
    <s v="30.633 - ITAPIRANGA - AB. SUINOS"/>
    <s v=" "/>
    <s v=" "/>
    <s v=" "/>
    <s v="CHULETA VETADA"/>
  </r>
  <r>
    <m/>
    <x v="4"/>
    <s v="106777.4"/>
    <d v="1921-05-06T00:00:00"/>
    <d v="2025-08-15T00:00:00"/>
    <d v="2025-08-24T00:00:00"/>
    <n v="34"/>
    <d v="2025-08-15T00:00:00"/>
    <n v="33"/>
    <n v="-1"/>
    <d v="2025-08-31T00:00:00"/>
    <s v="LORI"/>
    <s v="MCAU6002936"/>
    <n v="720968797"/>
    <s v="MAERSK"/>
    <s v="CIF"/>
    <s v="ITAPOA"/>
    <s v="SAN ANTONIO"/>
    <n v="70130"/>
    <s v="LBI-30"/>
    <x v="1"/>
    <s v="PORK"/>
    <n v="2290"/>
    <n v="24000"/>
    <n v="23773.35"/>
    <n v="1548.3870999999999"/>
    <d v="2025-08-08T00:00:00"/>
    <d v="2025-08-08T00:00:00"/>
    <d v="2025-08-11T00:00:00"/>
    <n v="1000780"/>
    <m/>
    <n v="490"/>
    <s v="JBS281377"/>
    <s v="Confirmados"/>
    <x v="4"/>
    <s v="30.136 - SEARA"/>
    <s v=" "/>
    <s v=" "/>
    <s v=" "/>
    <s v="CHULETA CENTRO"/>
  </r>
  <r>
    <m/>
    <x v="4"/>
    <s v="106779.3"/>
    <d v="1921-05-08T00:00:00"/>
    <d v="2025-08-11T00:00:00"/>
    <d v="2025-08-17T00:00:00"/>
    <n v="33"/>
    <d v="2025-08-15T00:00:00"/>
    <n v="33"/>
    <n v="0"/>
    <d v="2025-08-31T00:00:00"/>
    <s v="LORI"/>
    <s v="UACU4792156"/>
    <n v="24291592"/>
    <s v="HAPAG-LLOYD"/>
    <s v="CIF"/>
    <s v="ITAPOA"/>
    <s v="SAN ANTONIO"/>
    <n v="994264"/>
    <s v="LWS-08"/>
    <x v="9"/>
    <s v="PORK"/>
    <n v="2840"/>
    <n v="24000"/>
    <n v="23995.24"/>
    <n v="1333.3333299999999"/>
    <d v="2025-08-05T00:00:00"/>
    <d v="2025-08-05T00:00:00"/>
    <d v="2025-08-08T00:00:00"/>
    <n v="995074"/>
    <m/>
    <n v="15"/>
    <m/>
    <s v="Confirmados"/>
    <x v="4"/>
    <s v="30.475 - SEBERI - AB.SUINOS/IND."/>
    <s v=" "/>
    <s v=" "/>
    <s v=" "/>
    <s v=" PULPA PIERNA"/>
  </r>
  <r>
    <m/>
    <x v="4"/>
    <s v="106779.4"/>
    <d v="1921-05-08T00:00:00"/>
    <d v="2025-08-15T00:00:00"/>
    <d v="2025-08-24T00:00:00"/>
    <n v="34"/>
    <d v="2025-08-15T00:00:00"/>
    <n v="33"/>
    <n v="-1"/>
    <d v="2025-08-31T00:00:00"/>
    <s v="LORI"/>
    <s v="SUDU6259976"/>
    <n v="720953318"/>
    <s v="MAERSK"/>
    <s v="CIF"/>
    <s v="ITAPOA"/>
    <s v="SAN ANTONIO"/>
    <n v="994264"/>
    <s v="LWS-08"/>
    <x v="9"/>
    <s v="PORK"/>
    <n v="2840"/>
    <n v="24000"/>
    <n v="23981.18"/>
    <n v="1333.3333299999999"/>
    <d v="2025-08-05T00:00:00"/>
    <d v="2025-08-05T00:00:00"/>
    <d v="2025-08-08T00:00:00"/>
    <n v="995076"/>
    <m/>
    <n v="15"/>
    <s v="JBS281056"/>
    <s v="Confirmados"/>
    <x v="4"/>
    <s v="30.475 - SEBERI - AB.SUINOS/IND."/>
    <s v=" "/>
    <s v=" "/>
    <s v=" "/>
    <s v=" PULPA PIERNA"/>
  </r>
  <r>
    <m/>
    <x v="4"/>
    <s v="106779.5"/>
    <d v="1921-05-08T00:00:00"/>
    <d v="2025-08-15T00:00:00"/>
    <d v="2025-08-31T00:00:00"/>
    <n v="35"/>
    <d v="2025-08-15T00:00:00"/>
    <n v="33"/>
    <n v="-2"/>
    <d v="2025-08-31T00:00:00"/>
    <s v="LORI"/>
    <s v="MNBU9139074"/>
    <n v="720973218"/>
    <s v="MAERSK"/>
    <s v="CIF"/>
    <s v="ITAPOA"/>
    <s v="SAN ANTONIO"/>
    <n v="994264"/>
    <s v="LWS-08"/>
    <x v="9"/>
    <s v="PORK"/>
    <n v="2840"/>
    <n v="24000"/>
    <n v="23889.360000000001"/>
    <n v="1333.3333299999999"/>
    <d v="2025-08-11T00:00:00"/>
    <d v="2025-08-08T00:00:00"/>
    <m/>
    <n v="995347"/>
    <m/>
    <n v="15"/>
    <s v="JBS281378"/>
    <s v="Confirmados"/>
    <x v="4"/>
    <s v="30.475 - SEBERI - AB.SUINOS/IND."/>
    <s v=" "/>
    <s v=" "/>
    <s v=" "/>
    <s v=" PULPA PIERNA"/>
  </r>
  <r>
    <m/>
    <x v="4"/>
    <s v="106774.8"/>
    <d v="1921-05-05T00:00:00"/>
    <d v="2025-08-18T00:00:00"/>
    <d v="2025-08-24T00:00:00"/>
    <n v="34"/>
    <d v="2025-08-22T00:00:00"/>
    <n v="34"/>
    <n v="0"/>
    <d v="2025-09-07T00:00:00"/>
    <s v="MAERSK REDWOOD"/>
    <s v="TO BE LOADED"/>
    <n v="720968796"/>
    <s v="MAERSK"/>
    <s v="CIF"/>
    <s v="ITAPOA"/>
    <s v="SAN ANTONIO"/>
    <n v="586307"/>
    <s v="PAL-15"/>
    <x v="0"/>
    <s v="PORK"/>
    <n v="2490"/>
    <n v="24000"/>
    <n v="24000"/>
    <n v="1600"/>
    <d v="2025-08-13T00:00:00"/>
    <m/>
    <m/>
    <n v="995086"/>
    <m/>
    <n v="60"/>
    <m/>
    <s v="Confirmados"/>
    <x v="4"/>
    <s v="30.918 - TRES PASSOS - AB.SUINOS/IND."/>
    <s v=" "/>
    <s v=" "/>
    <s v=" "/>
    <s v="CHULETA VETADA"/>
  </r>
  <r>
    <m/>
    <x v="4"/>
    <s v="106777.5"/>
    <d v="1921-05-06T00:00:00"/>
    <d v="2025-08-22T00:00:00"/>
    <d v="2025-08-31T00:00:00"/>
    <n v="35"/>
    <d v="2025-08-22T00:00:00"/>
    <n v="34"/>
    <n v="-1"/>
    <d v="2025-09-07T00:00:00"/>
    <s v="MAERSK REDWOOD"/>
    <s v="TO BE LOADED"/>
    <n v="721009723"/>
    <s v="MAERSK"/>
    <s v="CIF"/>
    <s v="ITAPOA"/>
    <s v="SAN ANTONIO"/>
    <n v="70130"/>
    <s v="LBI-30"/>
    <x v="1"/>
    <s v="PORK"/>
    <n v="2290"/>
    <n v="24000"/>
    <n v="24000"/>
    <n v="1548.3870999999999"/>
    <d v="2025-08-15T00:00:00"/>
    <m/>
    <m/>
    <n v="1003928"/>
    <m/>
    <n v="3237"/>
    <m/>
    <s v="Confirmados"/>
    <x v="4"/>
    <s v="30.581 - S. M. DO OESTE - AB.SUINOS/IND"/>
    <s v=" "/>
    <s v=" "/>
    <s v=" "/>
    <s v="CHULETA CENTRO"/>
  </r>
  <r>
    <m/>
    <x v="4"/>
    <s v="106774.9"/>
    <d v="1921-05-05T00:00:00"/>
    <d v="2025-08-25T00:00:00"/>
    <d v="2025-08-31T00:00:00"/>
    <n v="35"/>
    <d v="2025-08-29T00:00:00"/>
    <n v="35"/>
    <n v="0"/>
    <d v="2025-09-14T00:00:00"/>
    <s v="MAERSK ACADIA"/>
    <s v="TO BE LOADED"/>
    <n v="720973219"/>
    <s v="MAERSK"/>
    <s v="CIF"/>
    <s v="ITAPOA"/>
    <s v="SAN ANTONIO"/>
    <n v="586307"/>
    <s v="PAL-15"/>
    <x v="0"/>
    <s v="PORK"/>
    <n v="2490"/>
    <n v="24000"/>
    <n v="24000"/>
    <n v="1600"/>
    <d v="2025-08-18T00:00:00"/>
    <m/>
    <m/>
    <n v="995094"/>
    <m/>
    <n v="60"/>
    <m/>
    <s v="Confirmados"/>
    <x v="4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">
  <r>
    <m/>
    <s v="AGROSUPER COMERC. DE ALIMENTOS LTDA"/>
    <s v="104377.3"/>
    <s v="7691/ 4400003005"/>
    <d v="2025-06-19T00:00:00"/>
    <d v="2025-06-28T00:00:00"/>
    <n v="26"/>
    <d v="2025-06-19T00:00:00"/>
    <n v="25"/>
    <n v="-1"/>
    <d v="2025-07-06T00:00:00"/>
    <s v="DUSSELDORF EXPRESS"/>
    <s v="MNBU0614846"/>
    <n v="720870769"/>
    <s v="MAERSK"/>
    <s v="CFR"/>
    <s v="ITAPOA"/>
    <s v="SAN ANTONIO"/>
    <n v="586307"/>
    <s v="PAL-15"/>
    <s v="CORTES DE CERDO CONGELADOS CON HUESO - CHULETA VETADA"/>
    <s v="PORK"/>
    <n v="2440"/>
    <n v="23978.7"/>
    <n v="23978.7"/>
    <n v="1598.58"/>
    <d v="2025-06-07T00:00:00"/>
    <d v="2025-06-06T00:00:00"/>
    <d v="2025-06-09T00:00:00"/>
    <n v="975212"/>
    <s v="1260206"/>
    <n v="490"/>
    <s v="JBS273699"/>
    <s v="Embarcados"/>
    <x v="0"/>
    <s v="30.136 - SEARA"/>
    <s v=" "/>
    <s v=" "/>
    <x v="0"/>
    <s v="CHULETA VETADA"/>
  </r>
  <r>
    <m/>
    <s v="AGROSUPER COMERC. DE ALIMENTOS LTDA"/>
    <s v="104377.5"/>
    <s v="7691/ 4400003005"/>
    <d v="2025-06-19T00:00:00"/>
    <d v="2025-06-28T00:00:00"/>
    <n v="26"/>
    <d v="2025-06-19T00:00:00"/>
    <n v="25"/>
    <n v="-1"/>
    <d v="2025-07-06T00:00:00"/>
    <s v="DUSSELDORF EXPRESS"/>
    <s v="MWCU5268835"/>
    <n v="720870769"/>
    <s v="MAERSK"/>
    <s v="CFR"/>
    <s v="ITAPOA"/>
    <s v="SAN ANTONIO"/>
    <n v="586307"/>
    <s v="PAL-15"/>
    <s v="CORTES DE CERDO CONGELADOS CON HUESO - CHULETA VETADA"/>
    <s v="PORK"/>
    <n v="2440"/>
    <n v="23764.92"/>
    <n v="23764.92"/>
    <n v="1584.328"/>
    <d v="2025-06-13T00:00:00"/>
    <d v="2025-06-12T00:00:00"/>
    <d v="2025-06-13T00:00:00"/>
    <n v="975209"/>
    <s v="1261766"/>
    <n v="490"/>
    <s v="JBS273781"/>
    <s v="Embarcados"/>
    <x v="0"/>
    <s v="30.136 - SEARA"/>
    <s v=" "/>
    <s v=" "/>
    <x v="0"/>
    <s v="CHULETA VETADA"/>
  </r>
  <r>
    <m/>
    <s v="AGROSUPER COMERC. DE ALIMENTOS LTDA"/>
    <s v="104381.1"/>
    <s v="7692/ 4400003005"/>
    <d v="2025-06-19T00:00:00"/>
    <d v="2025-06-28T00:00:00"/>
    <n v="26"/>
    <d v="2025-06-19T00:00:00"/>
    <n v="25"/>
    <n v="-1"/>
    <d v="2025-07-06T00:00:00"/>
    <s v="DUSSELDORF EXPRESS"/>
    <s v="MNBU3922267"/>
    <n v="720870769"/>
    <s v="MAERSK"/>
    <s v="CFR"/>
    <s v="ITAPOA"/>
    <s v="SAN ANTONIO"/>
    <n v="70130"/>
    <s v="LBI-30"/>
    <s v="CORTES DE CERDO CONGELADO CON HUESO - CHULETA CENTRO"/>
    <s v="PORK"/>
    <n v="2365"/>
    <n v="23923.73"/>
    <n v="23923.73"/>
    <n v="1543.4664499999999"/>
    <d v="2025-06-09T00:00:00"/>
    <d v="2025-06-07T00:00:00"/>
    <d v="2025-06-10T00:00:00"/>
    <n v="975124"/>
    <s v="1260574"/>
    <n v="876"/>
    <s v="JBS273700"/>
    <s v="Embarcados"/>
    <x v="0"/>
    <s v="36.827 - ANA RECH - AB.SUINOS/IND."/>
    <s v=" "/>
    <s v=" "/>
    <x v="0"/>
    <s v="CHULETA CENTRO"/>
  </r>
  <r>
    <m/>
    <s v="AGROSUPER COMERC. DE ALIMENTOS LTDA"/>
    <s v="104381.2"/>
    <s v="7692/ 4400003005"/>
    <d v="2025-06-19T00:00:00"/>
    <d v="2025-07-05T00:00:00"/>
    <n v="27"/>
    <d v="2025-06-19T00:00:00"/>
    <n v="25"/>
    <n v="-2"/>
    <d v="2025-07-06T00:00:00"/>
    <s v="DUSSELDORF EXPRESS"/>
    <s v="MNBU0532795"/>
    <n v="720870769"/>
    <s v="MAERSK"/>
    <s v="CFR"/>
    <s v="ITAPOA"/>
    <s v="SAN ANTONIO"/>
    <n v="70130"/>
    <s v="LBI-30"/>
    <s v="CORTES DE CERDO CONGELADO CON HUESO - CHULETA CENTRO"/>
    <s v="PORK"/>
    <n v="2365"/>
    <n v="23989.37"/>
    <n v="23989.37"/>
    <n v="1547.70129"/>
    <d v="2025-06-10T00:00:00"/>
    <d v="2025-06-10T00:00:00"/>
    <d v="2025-06-12T00:00:00"/>
    <n v="979445"/>
    <s v="1261138"/>
    <n v="490"/>
    <s v="JBS273703"/>
    <s v="Embarcados"/>
    <x v="0"/>
    <s v="30.136 - SEARA"/>
    <s v=" "/>
    <s v=" "/>
    <x v="0"/>
    <s v="CHULETA CENTRO"/>
  </r>
  <r>
    <m/>
    <s v="AGROSUPER COMERC. DE ALIMENTOS LTDA"/>
    <s v="104377.4"/>
    <s v="7691/ 4400003005"/>
    <d v="2025-06-23T00:00:00"/>
    <d v="2025-06-28T00:00:00"/>
    <n v="26"/>
    <d v="2025-06-25T00:00:00"/>
    <n v="26"/>
    <n v="0"/>
    <d v="2025-07-11T00:00:00"/>
    <s v="SEASPAN HAMBURG"/>
    <s v="HLBU9117353"/>
    <n v="37416388"/>
    <s v="HAPAG-LLOYD"/>
    <s v="CFR"/>
    <s v="ITAPOA"/>
    <s v="SAN ANTONIO"/>
    <n v="586307"/>
    <s v="PAL-15"/>
    <s v="CORTES DE CERDO CONGELADOS CON HUESO - CHULETA VETADA"/>
    <s v="PORK"/>
    <n v="2440"/>
    <n v="23793.68"/>
    <n v="23793.68"/>
    <n v="1586.24533"/>
    <d v="2025-06-16T00:00:00"/>
    <d v="2025-06-16T00:00:00"/>
    <d v="2025-06-18T00:00:00"/>
    <n v="981821"/>
    <s v="1262584"/>
    <n v="876"/>
    <s v="HLCUIT1250601760"/>
    <s v="Embarcados"/>
    <x v="0"/>
    <s v="36.827 - ANA RECH - AB.SUINOS/IND."/>
    <s v=" "/>
    <s v=" "/>
    <x v="0"/>
    <s v="CHULETA VETADA"/>
  </r>
  <r>
    <m/>
    <s v="AGROSUPER COMERC. DE ALIMENTOS LTDA"/>
    <s v="104377.6"/>
    <s v="7691/ 4400003005"/>
    <d v="2025-06-25T00:00:00"/>
    <d v="2025-07-05T00:00:00"/>
    <n v="27"/>
    <d v="2025-07-10T00:00:00"/>
    <n v="28"/>
    <n v="1"/>
    <d v="2025-07-26T00:00:00"/>
    <s v="MAERSK ACADIA"/>
    <s v="MNBU3549533"/>
    <n v="720870773"/>
    <s v="MAERSK"/>
    <s v="CFR"/>
    <s v="ITAPOA"/>
    <s v="SAN ANTONIO"/>
    <n v="586307"/>
    <s v="PAL-15"/>
    <s v="CORTES DE CERDO CONGELADOS CON HUESO - CHULETA VETADA"/>
    <s v="PORK"/>
    <n v="2440"/>
    <n v="23770.84"/>
    <n v="23770.84"/>
    <n v="1584.7226700000001"/>
    <d v="2025-06-20T00:00:00"/>
    <d v="2025-06-19T00:00:00"/>
    <d v="2025-06-23T00:00:00"/>
    <n v="975216"/>
    <s v="1265446"/>
    <n v="490"/>
    <s v="JBS274991"/>
    <s v="Embarcados"/>
    <x v="1"/>
    <s v="30.136 - SEARA"/>
    <s v="EMBARCADOR POSTERGÓ EL EMBARQUE"/>
    <n v="1"/>
    <x v="1"/>
    <s v="CHULETA VETADA"/>
  </r>
  <r>
    <m/>
    <s v="AGROSUPER COMERC. DE ALIMENTOS LTDA"/>
    <s v="104377.7"/>
    <s v="7691/ 4400003005"/>
    <d v="2025-06-30T00:00:00"/>
    <d v="2025-07-05T00:00:00"/>
    <n v="27"/>
    <d v="2025-07-10T00:00:00"/>
    <n v="28"/>
    <n v="1"/>
    <d v="2025-07-26T00:00:00"/>
    <s v="MAERSK ACADIA"/>
    <s v="MNBU0046828"/>
    <n v="720870773"/>
    <s v="MAERSK"/>
    <s v="CFR"/>
    <s v="ITAPOA"/>
    <s v="SAN ANTONIO"/>
    <n v="586307"/>
    <s v="PAL-15"/>
    <s v="CORTES DE CERDO CONGELADOS CON HUESO - CHULETA VETADA"/>
    <s v="PORK"/>
    <n v="2440"/>
    <n v="23771.13"/>
    <n v="23771.13"/>
    <n v="1584.742"/>
    <d v="2025-06-24T00:00:00"/>
    <d v="2025-06-24T00:00:00"/>
    <d v="2025-06-26T00:00:00"/>
    <n v="975217"/>
    <s v="1264465"/>
    <n v="490"/>
    <s v="JBS274914"/>
    <s v="Embarcados"/>
    <x v="1"/>
    <s v="30.136 - SEARA"/>
    <s v="EMBARCADOR POSTERGÓ EL EMBARQUE"/>
    <n v="1"/>
    <x v="1"/>
    <s v="CHULETA VETADA"/>
  </r>
  <r>
    <m/>
    <s v="AGROSUPER COMERC. DE ALIMENTOS LTDA"/>
    <s v="104377.8"/>
    <s v="7691/ 4400003005"/>
    <d v="2025-06-30T00:00:00"/>
    <d v="2025-07-05T00:00:00"/>
    <n v="27"/>
    <d v="2025-07-10T00:00:00"/>
    <n v="28"/>
    <n v="1"/>
    <d v="2025-07-26T00:00:00"/>
    <s v="MAERSK ACADIA"/>
    <s v="MNBU4386066"/>
    <n v="720870773"/>
    <s v="MAERSK"/>
    <s v="CFR"/>
    <s v="ITAPOA"/>
    <s v="SAN ANTONIO"/>
    <n v="586307"/>
    <s v="PAL-15"/>
    <s v="CORTES DE CERDO CONGELADOS CON HUESO - CHULETA VETADA"/>
    <s v="PORK"/>
    <n v="2440"/>
    <n v="23796.51"/>
    <n v="23796.51"/>
    <n v="1586.434"/>
    <d v="2025-06-27T00:00:00"/>
    <d v="2025-06-27T00:00:00"/>
    <d v="2025-06-30T00:00:00"/>
    <n v="984725"/>
    <s v="1265578"/>
    <n v="490"/>
    <s v="JBS275011"/>
    <s v="Embarcados"/>
    <x v="1"/>
    <s v="30.136 - SEARA"/>
    <s v="EMBARCADOR POSTERGÓ EL EMBARQUE"/>
    <n v="1"/>
    <x v="1"/>
    <s v="CHULETA VETADA"/>
  </r>
  <r>
    <m/>
    <s v="AGROSUPER COMERC. DE ALIMENTOS LTDA"/>
    <s v="104377.9"/>
    <s v="7691/ 4400003005"/>
    <d v="2025-06-30T00:00:00"/>
    <d v="2025-07-05T00:00:00"/>
    <n v="27"/>
    <d v="2025-07-10T00:00:00"/>
    <n v="28"/>
    <n v="1"/>
    <d v="2025-07-26T00:00:00"/>
    <s v="MAERSK ACADIA"/>
    <s v="MNBU9059493"/>
    <n v="720870773"/>
    <s v="MAERSK"/>
    <s v="CFR"/>
    <s v="ITAPOA"/>
    <s v="SAN ANTONIO"/>
    <n v="586307"/>
    <s v="PAL-15"/>
    <s v="CORTES DE CERDO CONGELADOS CON HUESO - CHULETA VETADA"/>
    <s v="PORK"/>
    <n v="2440"/>
    <n v="23245.85"/>
    <n v="23245.85"/>
    <n v="1549.72333"/>
    <d v="2025-06-28T00:00:00"/>
    <d v="2025-06-28T00:00:00"/>
    <d v="2025-07-03T00:00:00"/>
    <n v="984744"/>
    <s v="1265896"/>
    <n v="15"/>
    <s v="JBS275226"/>
    <s v="Embarcados"/>
    <x v="1"/>
    <s v="30.475 - SEBERI - AB.SUINOS/IND."/>
    <s v="CIERRE DEL PROXIMO MÊS"/>
    <n v="1"/>
    <x v="1"/>
    <s v="CHULETA VETADA"/>
  </r>
  <r>
    <m/>
    <s v="AGROSUPER COMERC. DE ALIMENTOS LTDA"/>
    <s v="107775.1"/>
    <s v="7846/ 4400003031"/>
    <d v="2025-09-22T00:00:00"/>
    <d v="2025-09-28T00:00:00"/>
    <n v="39"/>
    <m/>
    <m/>
    <m/>
    <m/>
    <s v="TO BE NOMINATED"/>
    <s v="TO BE LOADED"/>
    <m/>
    <m/>
    <s v="CFR"/>
    <m/>
    <s v="SAN ANTONIO"/>
    <n v="70130"/>
    <s v="LBI-30"/>
    <s v="CORTES DE CERDO CONGELADO CON HUESO - CHULETA CENTRO"/>
    <s v="PORK"/>
    <n v="2260"/>
    <n v="24500"/>
    <m/>
    <n v="1580.64516"/>
    <m/>
    <m/>
    <m/>
    <m/>
    <m/>
    <m/>
    <m/>
    <s v="CARGA OK"/>
    <x v="2"/>
    <s v=" "/>
    <s v="CIERRE DEL PROXIMO MÊS"/>
    <s v=" "/>
    <x v="0"/>
    <s v="CHULETA CENTRO"/>
  </r>
  <r>
    <m/>
    <s v="AGROSUPER COMERC. DE ALIMENTOS LTDA"/>
    <s v="107775.2"/>
    <s v="7846/ 4400003031"/>
    <d v="2025-09-22T00:00:00"/>
    <d v="2025-09-28T00:00:00"/>
    <n v="39"/>
    <m/>
    <m/>
    <m/>
    <m/>
    <s v="TO BE NOMINATED"/>
    <s v="TO BE LOADED"/>
    <m/>
    <m/>
    <s v="CFR"/>
    <m/>
    <s v="SAN ANTONIO"/>
    <n v="70130"/>
    <s v="LBI-30"/>
    <s v="CORTES DE CERDO CONGELADO CON HUESO - CHULETA CENTRO"/>
    <s v="PORK"/>
    <n v="2260"/>
    <n v="24500"/>
    <m/>
    <n v="1580.64516"/>
    <m/>
    <m/>
    <m/>
    <m/>
    <m/>
    <m/>
    <m/>
    <s v="CARGA OK"/>
    <x v="2"/>
    <s v=" "/>
    <s v="CIERRE DEL PROXIMO MÊS"/>
    <s v=" "/>
    <x v="0"/>
    <s v="CHULETA CENTRO"/>
  </r>
  <r>
    <m/>
    <s v="CONSORCIO INDUSTRIAL DE ALIMENTOS S.A."/>
    <s v="103004.7"/>
    <s v="7493 4800005335 5335"/>
    <d v="2025-05-22T00:00:00"/>
    <d v="2025-06-07T00:00:00"/>
    <n v="23"/>
    <d v="2025-05-29T00:00:00"/>
    <n v="22"/>
    <n v="-1"/>
    <d v="2025-07-19T00:00:00"/>
    <s v="MALIAKOS"/>
    <s v="MNBU3241160"/>
    <n v="720806281"/>
    <s v="MAERSK"/>
    <s v="CIF"/>
    <s v="ITAPOA"/>
    <s v="SAN ANTONIO"/>
    <n v="991257"/>
    <s v="LWS-66"/>
    <s v="CARNE CONGELADA DE CERDO SIN HUESO - PULPA PIERNA"/>
    <s v="PORK"/>
    <n v="2950"/>
    <n v="23986.19"/>
    <n v="23986.19"/>
    <n v="1499.13688"/>
    <d v="2025-05-17T00:00:00"/>
    <d v="2025-05-16T00:00:00"/>
    <d v="2025-05-19T00:00:00"/>
    <n v="966885"/>
    <s v="1255274"/>
    <n v="15"/>
    <s v="JBS271592"/>
    <s v="Embarcados"/>
    <x v="0"/>
    <s v="30.475 - SEBERI - AB.SUINOS/IND."/>
    <s v=" "/>
    <s v=" "/>
    <x v="0"/>
    <s v=" PULPA PIERNA"/>
  </r>
  <r>
    <m/>
    <s v="CONSORCIO INDUSTRIAL DE ALIMENTOS S.A."/>
    <s v="103004.8"/>
    <s v="7493 4800005335 5335"/>
    <d v="2025-05-29T00:00:00"/>
    <d v="2025-06-07T00:00:00"/>
    <n v="23"/>
    <d v="2025-05-29T00:00:00"/>
    <n v="22"/>
    <n v="-1"/>
    <d v="2025-07-19T00:00:00"/>
    <s v="MALIAKOS"/>
    <s v="MNBU3787681"/>
    <n v="720806281"/>
    <s v="MAERSK"/>
    <s v="CIF"/>
    <s v="ITAPOA"/>
    <s v="SAN ANTONIO"/>
    <n v="991257"/>
    <s v="LWS-66"/>
    <s v="CARNE CONGELADA DE CERDO SIN HUESO - PULPA PIERNA"/>
    <s v="PORK"/>
    <n v="2950"/>
    <n v="23907.69"/>
    <n v="23907.69"/>
    <n v="1494.23063"/>
    <d v="2025-05-21T00:00:00"/>
    <d v="2025-05-20T00:00:00"/>
    <d v="2025-05-21T00:00:00"/>
    <n v="966887"/>
    <s v="1255208"/>
    <n v="15"/>
    <s v="JBS271591"/>
    <s v="Embarcados"/>
    <x v="0"/>
    <s v="30.475 - SEBERI - AB.SUINOS/IND."/>
    <s v=" "/>
    <s v=" "/>
    <x v="0"/>
    <s v=" PULPA PIERNA"/>
  </r>
  <r>
    <m/>
    <s v="CONSORCIO INDUSTRIAL DE ALIMENTOS S.A."/>
    <s v="103005.4"/>
    <s v="7494 4800005337 5337"/>
    <d v="2025-05-22T00:00:00"/>
    <d v="2025-06-01T00:00:00"/>
    <n v="22"/>
    <d v="2025-05-29T00:00:00"/>
    <n v="22"/>
    <n v="0"/>
    <d v="2025-07-19T00:00:00"/>
    <s v="MALIAKOS"/>
    <s v="MNBU3994740"/>
    <n v="720806281"/>
    <s v="MAERSK"/>
    <s v="CIF"/>
    <s v="ITAPOA"/>
    <s v="SAN ANTONIO"/>
    <n v="991256"/>
    <s v="SBL-87"/>
    <s v="CARNE CONGELADA DE CERDO SIN HUESO - PALETA"/>
    <s v="PORK"/>
    <n v="2950"/>
    <n v="23983.3"/>
    <n v="23983.3"/>
    <n v="1498.95625"/>
    <d v="2025-05-16T00:00:00"/>
    <d v="2025-05-14T00:00:00"/>
    <d v="2025-05-16T00:00:00"/>
    <n v="966318"/>
    <s v="1255697"/>
    <n v="15"/>
    <s v="JBS271639"/>
    <s v="Embarcados"/>
    <x v="0"/>
    <s v="30.475 - SEBERI - AB.SUINOS/IND."/>
    <s v=" "/>
    <s v=" "/>
    <x v="0"/>
    <e v="#N/A"/>
  </r>
  <r>
    <m/>
    <s v="CONSORCIO INDUSTRIAL DE ALIMENTOS S.A."/>
    <s v="105002.1"/>
    <s v="4800005402 OP 5402"/>
    <d v="2025-06-09T00:00:00"/>
    <d v="2025-06-14T00:00:00"/>
    <n v="24"/>
    <d v="2025-06-19T00:00:00"/>
    <n v="25"/>
    <n v="1"/>
    <d v="2025-07-06T00:00:00"/>
    <s v="DUSSELDORF EXPRESS"/>
    <s v="MNBU4251292"/>
    <n v="720870769"/>
    <s v="MAERSK"/>
    <s v="CIF"/>
    <s v="ITAPOA"/>
    <s v="SAN ANTONIO"/>
    <n v="991257"/>
    <s v="LWS-66"/>
    <s v="CARNE CONGELADA DE CERDO SIN HUESO - PULPA PIERNA"/>
    <s v="PORK"/>
    <n v="3000"/>
    <n v="23998.41"/>
    <n v="23998.41"/>
    <n v="1499.9006300000001"/>
    <d v="2025-06-06T00:00:00"/>
    <d v="2025-06-05T00:00:00"/>
    <d v="2025-06-10T00:00:00"/>
    <n v="979357"/>
    <s v="1261157"/>
    <n v="15"/>
    <n v="255088541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2"/>
    <s v="4800005402 OP 5402"/>
    <d v="2025-06-09T00:00:00"/>
    <d v="2025-06-14T00:00:00"/>
    <n v="24"/>
    <d v="2025-06-19T00:00:00"/>
    <n v="25"/>
    <n v="1"/>
    <d v="2025-07-06T00:00:00"/>
    <s v="DUSSELDORF EXPRESS"/>
    <s v="MNBU0410837"/>
    <n v="720870769"/>
    <s v="MAERSK"/>
    <s v="CIF"/>
    <s v="ITAPOA"/>
    <s v="SAN ANTONIO"/>
    <n v="991257"/>
    <s v="LWS-66"/>
    <s v="CARNE CONGELADA DE CERDO SIN HUESO - PULPA PIERNA"/>
    <s v="PORK"/>
    <n v="3000"/>
    <n v="23983.68"/>
    <n v="23983.68"/>
    <n v="1498.98"/>
    <d v="2025-06-10T00:00:00"/>
    <d v="2025-06-09T00:00:00"/>
    <d v="2025-06-11T00:00:00"/>
    <n v="979359"/>
    <s v="1260938"/>
    <n v="15"/>
    <s v="JBS273702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4"/>
    <s v="4800005402 OP 5402"/>
    <d v="2025-06-16T00:00:00"/>
    <d v="2025-06-21T00:00:00"/>
    <n v="25"/>
    <d v="2025-06-25T00:00:00"/>
    <n v="26"/>
    <n v="1"/>
    <d v="2025-07-11T00:00:00"/>
    <s v="SEASPAN HAMBURG"/>
    <s v="MMAU1286336"/>
    <n v="720870708"/>
    <s v="MAERSK"/>
    <s v="CIF"/>
    <s v="ITAPOA"/>
    <s v="SAN ANTONIO"/>
    <n v="991257"/>
    <s v="LWS-66"/>
    <s v="CARNE CONGELADA DE CERDO SIN HUESO - PULPA PIERNA"/>
    <s v="PORK"/>
    <n v="3000"/>
    <n v="23990.17"/>
    <n v="23990.17"/>
    <n v="1499.38563"/>
    <d v="2025-06-18T00:00:00"/>
    <d v="2025-06-17T00:00:00"/>
    <d v="2025-06-23T00:00:00"/>
    <n v="979363"/>
    <s v="1262684"/>
    <n v="15"/>
    <s v="JBS274233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10"/>
    <s v="4800005402 OP 5402"/>
    <d v="2025-06-23T00:00:00"/>
    <d v="2025-06-28T00:00:00"/>
    <n v="26"/>
    <d v="2025-07-10T00:00:00"/>
    <n v="28"/>
    <n v="2"/>
    <d v="2025-07-26T00:00:00"/>
    <s v="MAERSK ACADIA"/>
    <s v="MNBU3658215"/>
    <n v="720920636"/>
    <s v="MAERSK"/>
    <s v="CIF"/>
    <s v="ITAPOA"/>
    <s v="SAN ANTONIO"/>
    <n v="991257"/>
    <s v="LWS-66"/>
    <s v="CARNE CONGELADA DE CERDO SIN HUESO - PULPA PIERNA"/>
    <s v="PORK"/>
    <n v="3000"/>
    <n v="23993.52"/>
    <n v="23993.52"/>
    <n v="1499.595"/>
    <d v="2025-06-28T00:00:00"/>
    <d v="2025-06-28T00:00:00"/>
    <d v="2025-07-02T00:00:00"/>
    <n v="979382"/>
    <s v="1266019"/>
    <n v="15"/>
    <s v="JBS275433"/>
    <s v="Embarcados"/>
    <x v="1"/>
    <s v="30.475 - SEBERI - AB.SUINOS/IND."/>
    <s v="ERROR AL CARAGAR EN ELCONTENEDOR"/>
    <n v="1"/>
    <x v="3"/>
    <s v=" PULPA PIERNA"/>
  </r>
  <r>
    <m/>
    <s v="CONSORCIO INDUSTRIAL DE ALIMENTOS S.A."/>
    <s v="105002.3"/>
    <s v="4800005402 OP 5402"/>
    <d v="2025-06-16T00:00:00"/>
    <d v="2025-06-21T00:00:00"/>
    <n v="25"/>
    <d v="2025-07-10T00:00:00"/>
    <n v="28"/>
    <n v="3"/>
    <d v="2025-07-26T00:00:00"/>
    <s v="MAERSK ACADIA"/>
    <s v="MNBU9043711"/>
    <n v="720870773"/>
    <s v="MAERSK"/>
    <s v="CIF"/>
    <s v="ITAPOA"/>
    <s v="SAN ANTONIO"/>
    <n v="991257"/>
    <s v="LWS-66"/>
    <s v="CARNE CONGELADA DE CERDO SIN HUESO - PULPA PIERNA"/>
    <s v="PORK"/>
    <n v="3000"/>
    <n v="23984.880000000001"/>
    <n v="23984.880000000001"/>
    <n v="1499.0550000000001"/>
    <d v="2025-06-13T00:00:00"/>
    <d v="2025-06-13T00:00:00"/>
    <d v="2025-06-16T00:00:00"/>
    <n v="979360"/>
    <s v="1265444"/>
    <n v="15"/>
    <s v="JBS274989"/>
    <s v="Embarcados"/>
    <x v="1"/>
    <s v="30.475 - SEBERI - AB.SUINOS/IND."/>
    <s v="EMBARCADOR POSTERGÓ EL EMBARQUE"/>
    <n v="1"/>
    <x v="1"/>
    <s v=" PULPA PIERNA"/>
  </r>
  <r>
    <m/>
    <s v="CONSORCIO INDUSTRIAL DE ALIMENTOS S.A."/>
    <s v="105002.5"/>
    <s v="4800005402 OP 5402"/>
    <d v="2025-06-16T00:00:00"/>
    <d v="2025-06-21T00:00:00"/>
    <n v="25"/>
    <d v="2025-07-10T00:00:00"/>
    <n v="28"/>
    <n v="3"/>
    <d v="2025-07-26T00:00:00"/>
    <s v="MAERSK ACADIA"/>
    <s v="HLBU9641437"/>
    <n v="26977807"/>
    <s v="HAPAG-LLOYD"/>
    <s v="CIF"/>
    <s v="ITAPOA"/>
    <s v="SAN ANTONIO"/>
    <n v="991257"/>
    <s v="LWS-66"/>
    <s v="CARNE CONGELADA DE CERDO SIN HUESO - PULPA PIERNA"/>
    <s v="PORK"/>
    <n v="3000"/>
    <n v="23948.05"/>
    <n v="23948.05"/>
    <n v="1496.7531300000001"/>
    <d v="2025-06-18T00:00:00"/>
    <d v="2025-06-17T00:00:00"/>
    <d v="2025-06-24T00:00:00"/>
    <n v="979377"/>
    <s v="1265053"/>
    <n v="15"/>
    <s v="HLCUIT1250618013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6"/>
    <s v="4800005402 OP 5402"/>
    <d v="2025-06-16T00:00:00"/>
    <d v="2025-06-21T00:00:00"/>
    <n v="25"/>
    <d v="2025-07-10T00:00:00"/>
    <n v="28"/>
    <n v="3"/>
    <d v="2025-07-26T00:00:00"/>
    <s v="MAERSK ACADIA"/>
    <s v="CAIU5652723"/>
    <n v="26977807"/>
    <s v="HAPAG-LLOYD"/>
    <s v="CIF"/>
    <s v="ITAPOA"/>
    <s v="SAN ANTONIO"/>
    <n v="991257"/>
    <s v="LWS-66"/>
    <s v="CARNE CONGELADA DE CERDO SIN HUESO - PULPA PIERNA"/>
    <s v="PORK"/>
    <n v="3000"/>
    <n v="23981.95"/>
    <n v="23981.95"/>
    <n v="1498.8718799999999"/>
    <d v="2025-06-20T00:00:00"/>
    <d v="2025-06-20T00:00:00"/>
    <d v="2025-06-25T00:00:00"/>
    <n v="979378"/>
    <s v="1265054"/>
    <n v="15"/>
    <s v="HLCUIT1250618002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7"/>
    <s v="4800005402 OP 5402"/>
    <d v="2025-06-23T00:00:00"/>
    <d v="2025-06-28T00:00:00"/>
    <n v="26"/>
    <d v="2025-07-10T00:00:00"/>
    <n v="28"/>
    <n v="2"/>
    <d v="2025-07-26T00:00:00"/>
    <s v="MAERSK ACADIA"/>
    <s v="MNBU3459804"/>
    <n v="720870773"/>
    <s v="MAERSK"/>
    <s v="CIF"/>
    <s v="ITAPOA"/>
    <s v="SAN ANTONIO"/>
    <n v="991257"/>
    <s v="LWS-66"/>
    <s v="CARNE CONGELADA DE CERDO SIN HUESO - PULPA PIERNA"/>
    <s v="PORK"/>
    <n v="3000"/>
    <n v="23969.87"/>
    <n v="23969.87"/>
    <n v="1498.11688"/>
    <d v="2025-06-23T00:00:00"/>
    <d v="2025-06-23T00:00:00"/>
    <d v="2025-06-27T00:00:00"/>
    <n v="979379"/>
    <s v="1264495"/>
    <n v="15"/>
    <s v="JBS274915"/>
    <s v="Embarcados"/>
    <x v="1"/>
    <s v="30.475 - SEBERI - AB.SUINOS/IND."/>
    <s v="VENTA EFETUADA ANTES DE LA ENTRADA DEL PLAN "/>
    <n v="1"/>
    <x v="2"/>
    <s v=" PULPA PIERNA"/>
  </r>
  <r>
    <m/>
    <s v="CONSORCIO INDUSTRIAL DE ALIMENTOS S.A."/>
    <s v="105002.8"/>
    <s v="4800005402 OP 5402"/>
    <d v="2025-06-23T00:00:00"/>
    <d v="2025-06-28T00:00:00"/>
    <n v="26"/>
    <d v="2025-07-10T00:00:00"/>
    <n v="28"/>
    <n v="2"/>
    <d v="2025-07-26T00:00:00"/>
    <s v="MAERSK ACADIA"/>
    <s v="MNBU0312384"/>
    <n v="720870773"/>
    <s v="MAERSK"/>
    <s v="CIF"/>
    <s v="ITAPOA"/>
    <s v="SAN ANTONIO"/>
    <n v="991257"/>
    <s v="LWS-66"/>
    <s v="CARNE CONGELADA DE CERDO SIN HUESO - PULPA PIERNA"/>
    <s v="PORK"/>
    <n v="3000"/>
    <n v="23972.71"/>
    <n v="23972.71"/>
    <n v="1498.29438"/>
    <d v="2025-06-25T00:00:00"/>
    <d v="2025-06-24T00:00:00"/>
    <d v="2025-06-30T00:00:00"/>
    <n v="979380"/>
    <s v="1264807"/>
    <n v="15"/>
    <s v="JBS274916"/>
    <s v="Embarcados"/>
    <x v="1"/>
    <s v="30.475 - SEBERI - AB.SUINOS/IND."/>
    <s v="EMBARCADOR POSTERGÓ EL EMBARQUE"/>
    <n v="1"/>
    <x v="1"/>
    <s v=" PULPA PIERNA"/>
  </r>
  <r>
    <m/>
    <s v="CONSORCIO INDUSTRIAL DE ALIMENTOS S.A."/>
    <s v="105002.9"/>
    <s v="4800005402 OP 5402"/>
    <d v="2025-06-23T00:00:00"/>
    <d v="2025-06-28T00:00:00"/>
    <n v="26"/>
    <d v="2025-07-18T00:00:00"/>
    <n v="29"/>
    <n v="3"/>
    <d v="2025-08-06T00:00:00"/>
    <s v="MALIAKOS"/>
    <s v="HLBU9437845"/>
    <n v="90269216"/>
    <s v="HAPAG-LLOYD"/>
    <s v="CIF"/>
    <s v="ITAPOA"/>
    <s v="SAN ANTONIO"/>
    <n v="991257"/>
    <s v="LWS-66"/>
    <s v="CARNE CONGELADA DE CERDO SIN HUESO - PULPA PIERNA"/>
    <s v="PORK"/>
    <n v="3000"/>
    <n v="23937.37"/>
    <n v="23937.37"/>
    <n v="1496.08563"/>
    <d v="2025-06-27T00:00:00"/>
    <d v="2025-06-27T00:00:00"/>
    <d v="2025-07-03T00:00:00"/>
    <n v="979381"/>
    <s v="1268907"/>
    <n v="15"/>
    <s v="HLCUIT1250706667"/>
    <s v="Embarcados"/>
    <x v="1"/>
    <s v="30.475 - SEBERI - AB.SUINOS/IND."/>
    <s v="NO FUE POSIBLE CARGAR ANTES "/>
    <n v="1"/>
    <x v="4"/>
    <s v=" PULPA PIERNA"/>
  </r>
  <r>
    <m/>
    <s v="JBS CHILE LIMITADA"/>
    <s v="103797.4"/>
    <s v="7624 - LWS-57"/>
    <d v="2025-06-09T00:00:00"/>
    <d v="2025-06-14T00:00:00"/>
    <n v="24"/>
    <d v="2025-06-19T00:00:00"/>
    <n v="25"/>
    <n v="1"/>
    <d v="2025-07-06T00:00:00"/>
    <s v="DUSSELDORF EXPRESS"/>
    <s v="MNBU3512447"/>
    <n v="720870769"/>
    <s v="MAERSK"/>
    <s v="CIF"/>
    <s v="ITAPOA"/>
    <s v="SAN ANTONIO"/>
    <n v="993277"/>
    <s v="LWS-57"/>
    <s v="CARNE CONGELADA DE CERDO SIN HUESO - PULPA PIERNA"/>
    <s v="PORK"/>
    <n v="2970"/>
    <n v="23995.84"/>
    <n v="23995.84"/>
    <n v="1499.74"/>
    <d v="2025-06-10T00:00:00"/>
    <d v="2025-06-09T00:00:00"/>
    <d v="2025-06-11T00:00:00"/>
    <n v="980105"/>
    <s v="1260796"/>
    <n v="15"/>
    <s v="JBS273701"/>
    <s v="Embarcados"/>
    <x v="1"/>
    <s v="30.475 - SEBERI - AB.SUINOS/IND."/>
    <s v="VENTA EFETUADA ANTES DE LA ENTRADA DEL PLAN "/>
    <n v="1"/>
    <x v="2"/>
    <s v="PULPA PIERNA"/>
  </r>
  <r>
    <m/>
    <s v="JBS CHILE LIMITADA"/>
    <s v="104905.1"/>
    <s v="7718 - LWS-57"/>
    <d v="2025-06-09T00:00:00"/>
    <d v="2025-06-14T00:00:00"/>
    <n v="24"/>
    <d v="2025-06-19T00:00:00"/>
    <n v="25"/>
    <n v="1"/>
    <d v="2025-07-06T00:00:00"/>
    <s v="DUSSELDORF EXPRESS"/>
    <s v="MMAU1170156"/>
    <n v="720870769"/>
    <s v="MAERSK"/>
    <s v="CIF"/>
    <s v="ITAPOA"/>
    <s v="SAN ANTONIO"/>
    <n v="993277"/>
    <s v="LWS-57"/>
    <s v="CARNE CONGELADA DE CERDO SIN HUESO - PULPA PIERNA"/>
    <s v="PORK"/>
    <n v="2990"/>
    <n v="23961"/>
    <n v="23961"/>
    <n v="1497.5625"/>
    <d v="2025-06-06T00:00:00"/>
    <d v="2025-06-05T00:00:00"/>
    <d v="2025-06-10T00:00:00"/>
    <n v="978652"/>
    <s v="1261158"/>
    <n v="15"/>
    <n v="720870769"/>
    <s v="Embarcados"/>
    <x v="1"/>
    <s v="30.475 - SEBERI - AB.SUINOS/IND."/>
    <s v="BLOQUEO IA"/>
    <n v="1"/>
    <x v="2"/>
    <s v="PULPA PIERNA"/>
  </r>
  <r>
    <s v="24-GOVERNMENT ISSUES"/>
    <s v="JBS CHILE LIMITADA"/>
    <s v="102569.1"/>
    <s v="7544 - OB-471"/>
    <d v="2025-06-05T00:00:00"/>
    <d v="2025-06-14T00:00:00"/>
    <n v="24"/>
    <m/>
    <m/>
    <m/>
    <m/>
    <s v="TO BE NOMINATED"/>
    <s v="TO BE LOADED"/>
    <m/>
    <m/>
    <s v="CIF"/>
    <m/>
    <s v="SAN ANTONIO"/>
    <n v="60293"/>
    <s v="OB-471"/>
    <s v="CORTES CONGELADOS DE POLLO MEDIA PECHUGA SIN HUESO SIN PIEL SIN FILETILLO"/>
    <s v="POULTRY"/>
    <n v="3000"/>
    <n v="24000"/>
    <m/>
    <n v="1600"/>
    <m/>
    <m/>
    <m/>
    <m/>
    <m/>
    <m/>
    <m/>
    <s v="CARGA OK"/>
    <x v="3"/>
    <s v=" "/>
    <s v="BLOQUEO IA"/>
    <s v=" "/>
    <x v="0"/>
    <s v="PECHUGA INTERFOLIADA"/>
  </r>
  <r>
    <s v="24-GOVERNMENT ISSUES"/>
    <s v="JBS CHILE LIMITADA"/>
    <s v="102569.2"/>
    <s v="7544 - OB-471"/>
    <d v="2025-06-05T00:00:00"/>
    <d v="2025-06-21T00:00:00"/>
    <n v="25"/>
    <m/>
    <m/>
    <m/>
    <m/>
    <s v="TO BE NOMINATED"/>
    <s v="TO BE LOADED"/>
    <m/>
    <m/>
    <s v="CIF"/>
    <m/>
    <s v="SAN ANTONIO"/>
    <n v="60293"/>
    <s v="OB-471"/>
    <s v="CORTES CONGELADOS DE POLLO MEDIA PECHUGA SIN HUESO SIN PIEL SIN FILETILLO"/>
    <s v="POULTRY"/>
    <n v="3000"/>
    <n v="24000"/>
    <m/>
    <n v="1600"/>
    <m/>
    <m/>
    <m/>
    <m/>
    <m/>
    <m/>
    <m/>
    <s v="CARGA OK"/>
    <x v="3"/>
    <s v=" "/>
    <s v="BLOQUEO IA"/>
    <s v=" "/>
    <x v="0"/>
    <s v="PECHUGA INTERFOLIADA"/>
  </r>
  <r>
    <s v="24-GOVERNMENT ISSUES"/>
    <s v="JBS CHILE LIMITADA"/>
    <s v="102569.3"/>
    <s v="7544 - OB-471"/>
    <d v="2025-06-23T00:00:00"/>
    <d v="2025-06-28T00:00:00"/>
    <n v="26"/>
    <m/>
    <m/>
    <m/>
    <m/>
    <s v="TO BE NOMINATED"/>
    <s v="TO BE LOADED"/>
    <m/>
    <m/>
    <s v="CIF"/>
    <m/>
    <s v="SAN ANTONIO"/>
    <n v="60293"/>
    <s v="OB-471"/>
    <s v="CORTES CONGELADOS DE POLLO MEDIA PECHUGA SIN HUESO SIN PIEL SIN FILETILLO"/>
    <s v="POULTRY"/>
    <n v="3000"/>
    <n v="24000"/>
    <m/>
    <n v="1600"/>
    <m/>
    <m/>
    <m/>
    <m/>
    <m/>
    <m/>
    <m/>
    <s v="CARGA OK"/>
    <x v="3"/>
    <s v=" "/>
    <s v="BLOQUEO IA"/>
    <s v=" "/>
    <x v="0"/>
    <s v="PECHUGA INTERFOLIADA"/>
  </r>
  <r>
    <s v="24-GOVERNMENT ISSUES"/>
    <s v="JBS CHILE LIMITADA"/>
    <s v="102569.4"/>
    <s v="7544 - OB-471"/>
    <d v="2025-07-07T00:00:00"/>
    <d v="2025-07-12T00:00:00"/>
    <n v="28"/>
    <m/>
    <m/>
    <m/>
    <m/>
    <s v="TO BE NOMINATED"/>
    <s v="TO BE LOADED"/>
    <m/>
    <m/>
    <s v="CIF"/>
    <m/>
    <s v="SAN ANTONIO"/>
    <n v="60293"/>
    <s v="OB-471"/>
    <s v="CORTES CONGELADOS DE POLLO MEDIA PECHUGA SIN HUESO SIN PIEL SIN FILETILLO"/>
    <s v="POULTRY"/>
    <n v="3000"/>
    <n v="24000"/>
    <m/>
    <n v="1600"/>
    <m/>
    <m/>
    <m/>
    <m/>
    <m/>
    <m/>
    <m/>
    <s v="CARGA OK"/>
    <x v="3"/>
    <s v=" "/>
    <s v="BLOQUEO IA"/>
    <s v=" "/>
    <x v="0"/>
    <s v="PECHUGA INTERFOLIADA"/>
  </r>
  <r>
    <s v="24-GOVERNMENT ISSUES"/>
    <s v="JBS CHILE LIMITADA"/>
    <s v="102817.2"/>
    <s v="7579 - D-94"/>
    <d v="2025-05-05T00:00:00"/>
    <d v="2025-05-10T00:00:00"/>
    <n v="19"/>
    <m/>
    <m/>
    <m/>
    <m/>
    <s v="TO BE NOMINATED"/>
    <s v="TO BE LOADED"/>
    <m/>
    <m/>
    <s v="CIF"/>
    <m/>
    <s v="SAN ANTONIO"/>
    <n v="992535"/>
    <s v="D-94"/>
    <s v="CARNE CONGELADA DE POLLO CON HUESO - TRUTRO LARGO RECORTADO (TROZOS)"/>
    <s v="POULTRY"/>
    <n v="1600"/>
    <n v="18816"/>
    <m/>
    <n v="1470"/>
    <m/>
    <m/>
    <m/>
    <m/>
    <m/>
    <m/>
    <m/>
    <s v="CARGA OK"/>
    <x v="3"/>
    <s v=" "/>
    <s v="BLOQUEO IA"/>
    <n v="1"/>
    <x v="4"/>
    <e v="#N/A"/>
  </r>
  <r>
    <s v="24-GOVERNMENT ISSUES"/>
    <s v="JBS CHILE LIMITADA"/>
    <s v="104038.1"/>
    <s v="7633 - WL-120"/>
    <d v="2025-06-02T00:00:00"/>
    <d v="2025-06-07T00:00:00"/>
    <n v="23"/>
    <m/>
    <m/>
    <m/>
    <m/>
    <s v="TO BE NOMINATED"/>
    <s v="TO BE LOADED"/>
    <m/>
    <m/>
    <s v="CIF"/>
    <m/>
    <s v="SAN ANTONIO"/>
    <n v="991291"/>
    <s v="WL-120"/>
    <s v="CARNE CONGELADA DE POLLO CON HUESO - TRUTRO ENTERO"/>
    <s v="POULTRY"/>
    <n v="1440"/>
    <n v="24000"/>
    <m/>
    <n v="1600"/>
    <m/>
    <m/>
    <m/>
    <m/>
    <m/>
    <m/>
    <m/>
    <s v="CARGA OK"/>
    <x v="3"/>
    <s v=" "/>
    <s v="BLOQUEO IA"/>
    <s v=" "/>
    <x v="0"/>
    <e v="#N/A"/>
  </r>
  <r>
    <s v="24-GOVERNMENT ISSUES"/>
    <s v="JBS CHILE LIMITADA"/>
    <s v="104038.2"/>
    <s v="7633 - WL-120"/>
    <d v="2025-06-09T00:00:00"/>
    <d v="2025-06-14T00:00:00"/>
    <n v="24"/>
    <m/>
    <m/>
    <m/>
    <m/>
    <s v="TO BE NOMINATED"/>
    <s v="TO BE LOADED"/>
    <m/>
    <m/>
    <s v="CIF"/>
    <m/>
    <s v="SAN ANTONIO"/>
    <n v="991291"/>
    <s v="WL-120"/>
    <s v="CARNE CONGELADA DE POLLO CON HUESO - TRUTRO ENTERO"/>
    <s v="POULTRY"/>
    <n v="1440"/>
    <n v="24000"/>
    <m/>
    <n v="1600"/>
    <m/>
    <m/>
    <m/>
    <m/>
    <m/>
    <m/>
    <m/>
    <s v="CARGA OK"/>
    <x v="3"/>
    <s v=" "/>
    <s v="BLOQUEO IA"/>
    <s v=" "/>
    <x v="0"/>
    <e v="#N/A"/>
  </r>
  <r>
    <s v="24-GOVERNMENT ISSUES"/>
    <s v="JBS CHILE LIMITADA"/>
    <s v="104038.3"/>
    <s v="7633 - WL-120"/>
    <d v="2025-06-16T00:00:00"/>
    <d v="2025-06-21T00:00:00"/>
    <n v="25"/>
    <m/>
    <m/>
    <m/>
    <m/>
    <s v="TO BE NOMINATED"/>
    <s v="TO BE LOADED"/>
    <m/>
    <m/>
    <s v="CIF"/>
    <m/>
    <s v="SAN ANTONIO"/>
    <n v="991291"/>
    <s v="WL-120"/>
    <s v="CARNE CONGELADA DE POLLO CON HUESO - TRUTRO ENTERO"/>
    <s v="POULTRY"/>
    <n v="1440"/>
    <n v="24000"/>
    <m/>
    <n v="1600"/>
    <m/>
    <m/>
    <m/>
    <m/>
    <m/>
    <m/>
    <m/>
    <s v="CARGA OK"/>
    <x v="3"/>
    <s v=" "/>
    <s v="BLOQUEO IA"/>
    <s v=" "/>
    <x v="0"/>
    <e v="#N/A"/>
  </r>
  <r>
    <s v="24-GOVERNMENT ISSUES"/>
    <s v="JBS CHILE LIMITADA"/>
    <s v="104038.4"/>
    <s v="7633 - WL-120"/>
    <d v="2025-06-23T00:00:00"/>
    <d v="2025-06-28T00:00:00"/>
    <n v="26"/>
    <m/>
    <m/>
    <m/>
    <m/>
    <s v="TO BE NOMINATED"/>
    <s v="TO BE LOADED"/>
    <m/>
    <m/>
    <s v="CIF"/>
    <m/>
    <s v="SAN ANTONIO"/>
    <n v="991291"/>
    <s v="WL-120"/>
    <s v="CARNE CONGELADA DE POLLO CON HUESO - TRUTRO ENTERO"/>
    <s v="POULTRY"/>
    <n v="1440"/>
    <n v="24000"/>
    <m/>
    <n v="1600"/>
    <m/>
    <m/>
    <m/>
    <m/>
    <m/>
    <m/>
    <m/>
    <s v="CARGA OK"/>
    <x v="3"/>
    <s v=" "/>
    <s v="BLOQUEO IA"/>
    <s v=" "/>
    <x v="0"/>
    <e v="#N/A"/>
  </r>
  <r>
    <s v="24-GOVERNMENT ISSUES"/>
    <s v="JBS CHILE LIMITADA"/>
    <s v="104048.1"/>
    <s v="7657 - OB-10"/>
    <d v="2025-05-26T00:00:00"/>
    <d v="2025-06-01T00:00:00"/>
    <n v="22"/>
    <m/>
    <m/>
    <m/>
    <m/>
    <s v="TO BE NOMINATED"/>
    <s v="TO BE LOADED"/>
    <m/>
    <m/>
    <s v="CIF"/>
    <m/>
    <s v="SAN ANTONIO"/>
    <n v="43761"/>
    <s v="OB-10"/>
    <s v="CORTES CONGELADOS DE POLLO (PECHUGA SIN HUESO SIN PIEL SIN SOLOMILLO)"/>
    <s v="POULTRY"/>
    <n v="2980"/>
    <n v="24000"/>
    <m/>
    <n v="1600"/>
    <m/>
    <m/>
    <m/>
    <m/>
    <m/>
    <m/>
    <m/>
    <s v="CARGA OK"/>
    <x v="3"/>
    <s v=" "/>
    <s v="BLOQUEO IA"/>
    <s v=" "/>
    <x v="0"/>
    <s v="PECHUGA BLOCK"/>
  </r>
  <r>
    <s v="24-GOVERNMENT ISSUES"/>
    <s v="JBS CHILE LIMITADA"/>
    <s v="104049.1"/>
    <s v="7658 - OB-10"/>
    <d v="2025-05-26T00:00:00"/>
    <d v="2025-06-01T00:00:00"/>
    <n v="22"/>
    <m/>
    <m/>
    <m/>
    <m/>
    <s v="TO BE NOMINATED"/>
    <s v="TO BE LOADED"/>
    <m/>
    <m/>
    <s v="CIF"/>
    <m/>
    <s v="SAN ANTONIO"/>
    <n v="43761"/>
    <s v="OB-10"/>
    <s v="CORTES CONGELADOS DE POLLO (PECHUGA SIN HUESO SIN PIEL SIN SOLOMILLO)"/>
    <s v="POULTRY"/>
    <n v="2980"/>
    <n v="6000"/>
    <m/>
    <n v="400"/>
    <m/>
    <m/>
    <m/>
    <m/>
    <m/>
    <m/>
    <m/>
    <s v="CARGA OK"/>
    <x v="3"/>
    <s v=" "/>
    <s v="BLOQUEO IA"/>
    <s v=" "/>
    <x v="0"/>
    <s v="PECHUGA BLOCK"/>
  </r>
  <r>
    <s v="24-GOVERNMENT ISSUES"/>
    <s v="JBS CHILE LIMITADA"/>
    <s v="104049.2"/>
    <s v="7658 - WL-53"/>
    <d v="2025-05-26T00:00:00"/>
    <d v="2025-06-01T00:00:00"/>
    <n v="22"/>
    <m/>
    <m/>
    <m/>
    <m/>
    <s v="TO BE NOMINATED"/>
    <s v="TO BE LOADED"/>
    <m/>
    <m/>
    <s v="CIF"/>
    <m/>
    <s v="SAN ANTONIO"/>
    <n v="994516"/>
    <s v="WL-53"/>
    <s v="CARNE DE POLLO CON HUESO Y CON PIEL CONGELADA - TRUTRO ENTERO"/>
    <s v="POULTRY"/>
    <n v="1440"/>
    <n v="18000"/>
    <m/>
    <n v="1200"/>
    <m/>
    <m/>
    <m/>
    <m/>
    <m/>
    <m/>
    <m/>
    <s v="CARGA OK"/>
    <x v="3"/>
    <s v=" "/>
    <s v="BLOQUEO IA"/>
    <s v=" "/>
    <x v="0"/>
    <s v="TRUTRO ENTERO"/>
  </r>
  <r>
    <m/>
    <s v="JEREZ PAVEZ Y CIA LTDA"/>
    <s v="105138.3"/>
    <d v="1902-01-03T00:00:00"/>
    <d v="2025-06-19T00:00:00"/>
    <d v="2025-07-05T00:00:00"/>
    <n v="27"/>
    <d v="2025-06-19T00:00:00"/>
    <n v="25"/>
    <n v="-2"/>
    <d v="2025-07-06T00:00:00"/>
    <s v="DUSSELDORF EXPRESS"/>
    <s v="SUDU6078448"/>
    <n v="720870769"/>
    <s v="MAERSK"/>
    <s v="CIF"/>
    <s v="ITAPOA"/>
    <s v="SAN ANTONIO"/>
    <n v="70130"/>
    <s v="LBI-30"/>
    <s v="CORTES DE CERDO CONGELADO CON HUESO - CHULETA CENTRO"/>
    <s v="PORK"/>
    <n v="2370"/>
    <n v="23796.48"/>
    <n v="23796.48"/>
    <n v="1535.25677"/>
    <d v="2025-06-12T00:00:00"/>
    <d v="2025-06-11T00:00:00"/>
    <d v="2025-06-13T00:00:00"/>
    <n v="980135"/>
    <s v="1261561"/>
    <n v="490"/>
    <s v="JBS273769"/>
    <s v="Embarcados"/>
    <x v="0"/>
    <s v="30.136 - SEARA"/>
    <s v=" "/>
    <s v=" "/>
    <x v="0"/>
    <s v="CHULETA CENTRO"/>
  </r>
  <r>
    <m/>
    <s v="JEREZ PAVEZ Y CIA LTDA"/>
    <s v="105138.8"/>
    <d v="1921-03-04T00:00:00"/>
    <d v="2025-06-16T00:00:00"/>
    <d v="2025-06-21T00:00:00"/>
    <n v="25"/>
    <d v="2025-06-19T00:00:00"/>
    <n v="25"/>
    <n v="0"/>
    <d v="2025-07-06T00:00:00"/>
    <s v="DUSSELDORF EXPRESS"/>
    <s v="MNBU9019715"/>
    <n v="720870769"/>
    <s v="MAERSK"/>
    <s v="CIF"/>
    <s v="ITAPOA"/>
    <s v="SAN ANTONIO"/>
    <n v="586307"/>
    <s v="PAL-15"/>
    <s v="CORTES DE CERDO CONGELADOS CON HUESO - CHULETA VETADA"/>
    <s v="PORK"/>
    <n v="2490"/>
    <n v="23854.240000000002"/>
    <n v="23854.240000000002"/>
    <n v="1590.2826700000001"/>
    <d v="2025-06-11T00:00:00"/>
    <d v="2025-06-10T00:00:00"/>
    <d v="2025-06-11T00:00:00"/>
    <n v="979651"/>
    <s v="1261188"/>
    <n v="15"/>
    <s v="JBS273706"/>
    <s v="Embarcados"/>
    <x v="0"/>
    <s v="30.475 - SEBERI - AB.SUINOS/IND."/>
    <s v=" "/>
    <s v=" "/>
    <x v="0"/>
    <s v="CHULETA VETADA"/>
  </r>
  <r>
    <m/>
    <s v="JEREZ PAVEZ Y CIA LTDA"/>
    <s v="105144.1"/>
    <d v="1921-03-06T00:00:00"/>
    <d v="2025-06-16T00:00:00"/>
    <d v="2025-06-21T00:00:00"/>
    <n v="25"/>
    <d v="2025-06-19T00:00:00"/>
    <n v="25"/>
    <n v="0"/>
    <d v="2025-07-05T00:00:00"/>
    <s v="DUSSELDORF EXPRESS"/>
    <s v="BMOU9784081"/>
    <n v="26144253"/>
    <s v="HAPAG-LLOYD"/>
    <s v="CIF"/>
    <s v="ITAPOA"/>
    <s v="SAN ANTONIO"/>
    <n v="994264"/>
    <s v="LWS-08"/>
    <s v="CORTES DE CERDO SIN HUESO CONGELADOS - PULPA PIERNA"/>
    <s v="PORK"/>
    <n v="2840"/>
    <n v="23992.59"/>
    <n v="23992.59"/>
    <n v="1332.9216699999999"/>
    <d v="2025-06-11T00:00:00"/>
    <d v="2025-06-10T00:00:00"/>
    <d v="2025-06-11T00:00:00"/>
    <n v="979753"/>
    <s v="1261175"/>
    <n v="15"/>
    <s v="HLCUIT1250603404"/>
    <s v="Embarcados"/>
    <x v="0"/>
    <s v="30.475 - SEBERI - AB.SUINOS/IND."/>
    <s v=" "/>
    <s v=" "/>
    <x v="0"/>
    <s v=" PULPA PIERNA"/>
  </r>
  <r>
    <m/>
    <s v="JEREZ PAVEZ Y CIA LTDA"/>
    <s v="105138.1"/>
    <d v="1921-03-04T00:00:00"/>
    <d v="2025-07-10T00:00:00"/>
    <d v="2025-07-19T00:00:00"/>
    <n v="29"/>
    <d v="2025-07-10T00:00:00"/>
    <n v="28"/>
    <n v="-1"/>
    <d v="2025-07-26T00:00:00"/>
    <s v="MAERSK ACADIA"/>
    <s v="MNBU3671599"/>
    <n v="720920636"/>
    <s v="MAERSK"/>
    <s v="CIF"/>
    <s v="ITAPOA"/>
    <s v="SAN ANTONIO"/>
    <n v="996662"/>
    <s v="BBI-01"/>
    <s v="PANCETA CON HUESO DE CERDO CONGELADA"/>
    <s v="PORK"/>
    <n v="3590"/>
    <n v="23507"/>
    <n v="23507"/>
    <n v="1808.2307699999999"/>
    <d v="2025-06-30T00:00:00"/>
    <d v="2025-06-28T00:00:00"/>
    <d v="2025-07-01T00:00:00"/>
    <n v="981483"/>
    <s v="1265971"/>
    <n v="490"/>
    <s v="JBS275432"/>
    <s v="Embarcados"/>
    <x v="0"/>
    <s v="30.136 - SEARA"/>
    <s v=" "/>
    <s v=" "/>
    <x v="0"/>
    <s v="PANCETA CON HUESO"/>
  </r>
  <r>
    <m/>
    <s v="JEREZ PAVEZ Y CIA LTDA"/>
    <s v="105138.10"/>
    <d v="1921-03-04T00:00:00"/>
    <d v="2025-07-07T00:00:00"/>
    <d v="2025-07-12T00:00:00"/>
    <n v="28"/>
    <d v="2025-07-10T00:00:00"/>
    <n v="28"/>
    <n v="0"/>
    <d v="2025-07-26T00:00:00"/>
    <s v="MAERSK ACADIA"/>
    <s v="MNBU3945494"/>
    <n v="720920636"/>
    <s v="MAERSK"/>
    <s v="CIF"/>
    <s v="ITAPOA"/>
    <s v="SAN ANTONIO"/>
    <n v="586307"/>
    <s v="PAL-15"/>
    <s v="CORTES DE CERDO CONGELADOS CON HUESO - CHULETA VETADA"/>
    <s v="PORK"/>
    <n v="2490"/>
    <n v="23774.42"/>
    <n v="23774.42"/>
    <n v="1584.9613300000001"/>
    <d v="2025-07-01T00:00:00"/>
    <d v="2025-06-30T00:00:00"/>
    <d v="2025-07-01T00:00:00"/>
    <n v="984994"/>
    <s v="1266254"/>
    <n v="490"/>
    <s v="JBS275435"/>
    <s v="Embarcados"/>
    <x v="0"/>
    <s v="30.136 - SEARA"/>
    <s v=" "/>
    <s v=" "/>
    <x v="0"/>
    <s v="CHULETA VETADA"/>
  </r>
  <r>
    <m/>
    <s v="JEREZ PAVEZ Y CIA LTDA"/>
    <s v="105138.2"/>
    <d v="1902-01-03T00:00:00"/>
    <d v="2025-06-23T00:00:00"/>
    <d v="2025-06-28T00:00:00"/>
    <n v="26"/>
    <d v="2025-07-10T00:00:00"/>
    <n v="28"/>
    <n v="2"/>
    <d v="2025-07-26T00:00:00"/>
    <s v="MAERSK ACADIA"/>
    <s v="HLBU9756950"/>
    <n v="26977807"/>
    <s v="HAPAG-LLOYD"/>
    <s v="CIF"/>
    <s v="ITAPOA"/>
    <s v="SAN ANTONIO"/>
    <n v="70130"/>
    <s v="LBI-30"/>
    <s v="CORTES DE CERDO CONGELADO CON HUESO - CHULETA CENTRO"/>
    <s v="PORK"/>
    <n v="2370"/>
    <n v="23783.43"/>
    <n v="23783.43"/>
    <n v="1534.4148399999999"/>
    <d v="2025-06-20T00:00:00"/>
    <d v="2025-06-20T00:00:00"/>
    <d v="2025-06-24T00:00:00"/>
    <n v="983665"/>
    <s v="1263595"/>
    <n v="3392"/>
    <s v="HLCUIT1250605890"/>
    <s v="Embarcados"/>
    <x v="1"/>
    <s v="30.633 - ITAPIRANGA - AB. SUINOS"/>
    <s v="CSI NO ATENDIA EL DL DEL BUQUE ANTERIOR"/>
    <n v="1"/>
    <x v="5"/>
    <s v="CHULETA CENTRO"/>
  </r>
  <r>
    <m/>
    <s v="JEREZ PAVEZ Y CIA LTDA"/>
    <s v="105138.4"/>
    <d v="1902-01-03T00:00:00"/>
    <d v="2025-07-03T00:00:00"/>
    <d v="2025-07-19T00:00:00"/>
    <n v="29"/>
    <d v="2025-07-10T00:00:00"/>
    <n v="28"/>
    <n v="-1"/>
    <d v="2025-07-26T00:00:00"/>
    <s v="MAERSK ACADIA"/>
    <s v="HLBU9825476"/>
    <n v="26977807"/>
    <s v="HAPAG-LLOYD"/>
    <s v="CIF"/>
    <s v="ITAPOA"/>
    <s v="SAN ANTONIO"/>
    <n v="70130"/>
    <s v="LBI-30"/>
    <s v="CORTES DE CERDO CONGELADO CON HUESO - CHULETA CENTRO"/>
    <s v="PORK"/>
    <n v="2370"/>
    <n v="23980.7"/>
    <n v="23980.7"/>
    <n v="1547.14194"/>
    <d v="2025-06-26T00:00:00"/>
    <d v="2025-06-26T00:00:00"/>
    <d v="2025-07-02T00:00:00"/>
    <n v="980323"/>
    <s v="1265377"/>
    <n v="3237"/>
    <s v="HLCUIT1250619513"/>
    <s v="Embarcados"/>
    <x v="0"/>
    <s v="30.581 - S. M. DO OESTE - AB.SUINOS/IND"/>
    <s v=" "/>
    <s v=" "/>
    <x v="0"/>
    <s v="CHULETA CENTRO"/>
  </r>
  <r>
    <m/>
    <s v="JEREZ PAVEZ Y CIA LTDA"/>
    <s v="105138.7"/>
    <d v="1921-03-04T00:00:00"/>
    <d v="2025-06-16T00:00:00"/>
    <d v="2025-06-21T00:00:00"/>
    <n v="25"/>
    <d v="2025-07-10T00:00:00"/>
    <n v="28"/>
    <n v="3"/>
    <d v="2025-07-26T00:00:00"/>
    <s v="MAERSK ACADIA"/>
    <s v="MNBU3332846"/>
    <n v="720870773"/>
    <s v="MAERSK"/>
    <s v="CIF"/>
    <s v="ITAPOA"/>
    <s v="SAN ANTONIO"/>
    <n v="586307"/>
    <s v="PAL-15"/>
    <s v="CORTES DE CERDO CONGELADOS CON HUESO - CHULETA VETADA"/>
    <s v="PORK"/>
    <n v="2490"/>
    <n v="23954.46"/>
    <n v="23954.46"/>
    <n v="1596.9639999999999"/>
    <d v="2025-06-13T00:00:00"/>
    <d v="2025-06-14T00:00:00"/>
    <d v="2025-06-20T00:00:00"/>
    <n v="978441"/>
    <s v="1265445"/>
    <n v="60"/>
    <s v="JBS274990"/>
    <s v="Embarcados"/>
    <x v="1"/>
    <s v="30.918 - TRES PASSOS - AB.SUINOS/IND."/>
    <s v="ATRASO EN LA LIBERACIÓN DE CSI"/>
    <n v="1"/>
    <x v="5"/>
    <s v="CHULETA VETADA"/>
  </r>
  <r>
    <m/>
    <s v="JEREZ PAVEZ Y CIA LTDA"/>
    <s v="105138.9"/>
    <d v="1921-03-04T00:00:00"/>
    <d v="2025-06-25T00:00:00"/>
    <d v="2025-07-05T00:00:00"/>
    <n v="27"/>
    <d v="2025-07-10T00:00:00"/>
    <n v="28"/>
    <n v="1"/>
    <d v="2025-07-26T00:00:00"/>
    <s v="MAERSK ACADIA"/>
    <s v="SUDU8149751"/>
    <n v="720870773"/>
    <s v="MAERSK"/>
    <s v="CIF"/>
    <s v="ITAPOA"/>
    <s v="SAN ANTONIO"/>
    <n v="586307"/>
    <s v="PAL-15"/>
    <s v="CORTES DE CERDO CONGELADOS CON HUESO - CHULETA VETADA"/>
    <s v="PORK"/>
    <n v="2490"/>
    <n v="23975.31"/>
    <n v="23975.31"/>
    <n v="1598.354"/>
    <d v="2025-06-20T00:00:00"/>
    <d v="2025-06-20T00:00:00"/>
    <d v="2025-06-24T00:00:00"/>
    <n v="982511"/>
    <s v="1265303"/>
    <n v="3392"/>
    <s v="JBS274988"/>
    <s v="Embarcados"/>
    <x v="1"/>
    <s v="30.633 - ITAPIRANGA - AB. SUINOS"/>
    <s v="EMBARCADOR POSTERGÓ EL EMBARQUE"/>
    <n v="1"/>
    <x v="1"/>
    <s v="CHULETA VETADA"/>
  </r>
  <r>
    <m/>
    <s v="JEREZ PAVEZ Y CIA LTDA"/>
    <s v="105144.2"/>
    <d v="1921-03-06T00:00:00"/>
    <d v="2025-06-23T00:00:00"/>
    <d v="2025-06-28T00:00:00"/>
    <n v="26"/>
    <d v="2025-07-10T00:00:00"/>
    <n v="28"/>
    <n v="2"/>
    <d v="2025-07-26T00:00:00"/>
    <s v="MAERSK ACADIA"/>
    <s v="HLBU9210403"/>
    <n v="26977807"/>
    <s v="HAPAG-LLOYD"/>
    <s v="CIF"/>
    <s v="ITAPOA"/>
    <s v="SAN ANTONIO"/>
    <n v="994264"/>
    <s v="LWS-08"/>
    <s v="CORTES DE CERDO SIN HUESO CONGELADOS - PULPA PIERNA"/>
    <s v="PORK"/>
    <n v="2840"/>
    <n v="23983.73"/>
    <n v="23983.73"/>
    <n v="1332.4294400000001"/>
    <d v="2025-06-27T00:00:00"/>
    <d v="2025-06-26T00:00:00"/>
    <d v="2025-07-01T00:00:00"/>
    <n v="979757"/>
    <s v="1265274"/>
    <n v="15"/>
    <s v="HLCUIT1250619524"/>
    <s v="Embarcados"/>
    <x v="1"/>
    <s v="30.475 - SEBERI - AB.SUINOS/IND."/>
    <s v="CIERRE ENTRO ANTES DE LA DISPO"/>
    <n v="1"/>
    <x v="6"/>
    <s v=" PULPA PIERNA"/>
  </r>
  <r>
    <m/>
    <s v="JEREZ PAVEZ Y CIA LTDA"/>
    <s v="105144.4"/>
    <d v="1921-03-06T00:00:00"/>
    <d v="2025-07-07T00:00:00"/>
    <d v="2025-07-12T00:00:00"/>
    <n v="28"/>
    <d v="2025-07-10T00:00:00"/>
    <n v="28"/>
    <n v="0"/>
    <d v="2025-07-26T00:00:00"/>
    <s v="MAERSK ACADIA"/>
    <s v="MMAU1276132"/>
    <n v="720920636"/>
    <s v="MAERSK"/>
    <s v="CIF"/>
    <s v="ITAPOA"/>
    <s v="SAN ANTONIO"/>
    <n v="994264"/>
    <s v="LWS-08"/>
    <s v="CORTES DE CERDO SIN HUESO CONGELADOS - PULPA PIERNA"/>
    <s v="PORK"/>
    <n v="2840"/>
    <n v="23541.1"/>
    <n v="23541.1"/>
    <n v="1307.83889"/>
    <d v="2025-07-03T00:00:00"/>
    <d v="2025-07-03T00:00:00"/>
    <d v="2025-07-07T00:00:00"/>
    <n v="979761"/>
    <s v="1267384"/>
    <n v="490"/>
    <s v="JBS275638"/>
    <s v="Embarcados"/>
    <x v="0"/>
    <s v="30.136 - SEARA"/>
    <s v=" "/>
    <s v=" "/>
    <x v="0"/>
    <s v=" PULPA PIERNA"/>
  </r>
  <r>
    <m/>
    <s v="JEREZ PAVEZ Y CIA LTDA"/>
    <s v="105145.1"/>
    <d v="1921-03-07T00:00:00"/>
    <d v="2025-06-16T00:00:00"/>
    <d v="2025-06-21T00:00:00"/>
    <n v="25"/>
    <d v="2025-07-10T00:00:00"/>
    <n v="28"/>
    <n v="3"/>
    <d v="2025-07-26T00:00:00"/>
    <s v="MAERSK ACADIA"/>
    <s v="MNBU4302851"/>
    <n v="720920636"/>
    <s v="MAERSK"/>
    <s v="CIF"/>
    <s v="ITAPOA"/>
    <s v="SAN ANTONIO"/>
    <n v="993277"/>
    <s v="LWS-57"/>
    <s v="CARNE CONGELADA DE CERDO SIN HUESO - PULPA PIERNA"/>
    <s v="PORK"/>
    <n v="2990"/>
    <n v="23985.26"/>
    <n v="23985.26"/>
    <n v="1499.0787499999999"/>
    <d v="2025-06-24T00:00:00"/>
    <d v="2025-06-24T00:00:00"/>
    <d v="2025-06-30T00:00:00"/>
    <n v="979303"/>
    <s v="1264748"/>
    <n v="15"/>
    <s v="JBS275431"/>
    <s v="Embarcados"/>
    <x v="1"/>
    <s v="30.475 - SEBERI - AB.SUINOS/IND."/>
    <s v="VENTA EFETUADA ANTES DE LA ENTRADA DEL PLAN "/>
    <n v="1"/>
    <x v="2"/>
    <s v="PULPA PIERNA"/>
  </r>
  <r>
    <m/>
    <s v="JEREZ PAVEZ Y CIA LTDA"/>
    <s v="105145.2"/>
    <d v="1921-03-07T00:00:00"/>
    <d v="2025-06-23T00:00:00"/>
    <d v="2025-06-28T00:00:00"/>
    <n v="26"/>
    <d v="2025-07-10T00:00:00"/>
    <n v="28"/>
    <n v="2"/>
    <d v="2025-07-26T00:00:00"/>
    <s v="MAERSK ACADIA"/>
    <s v="HLBU9246828"/>
    <n v="26977807"/>
    <s v="HAPAG-LLOYD"/>
    <s v="CIF"/>
    <s v="ITAPOA"/>
    <s v="SAN ANTONIO"/>
    <n v="993277"/>
    <s v="LWS-57"/>
    <s v="CARNE CONGELADA DE CERDO SIN HUESO - PULPA PIERNA"/>
    <s v="PORK"/>
    <n v="2990"/>
    <n v="23989.7"/>
    <n v="23989.7"/>
    <n v="1499.35625"/>
    <d v="2025-06-26T00:00:00"/>
    <d v="2025-06-26T00:00:00"/>
    <d v="2025-07-02T00:00:00"/>
    <n v="979305"/>
    <s v="1265422"/>
    <n v="15"/>
    <s v="HLCUIT1250619484"/>
    <s v="Embarcados"/>
    <x v="1"/>
    <s v="30.475 - SEBERI - AB.SUINOS/IND."/>
    <s v="CIERRE ENTRO ANTES DE LA DISPO"/>
    <n v="1"/>
    <x v="6"/>
    <s v="PULPA PIERNA"/>
  </r>
  <r>
    <m/>
    <s v="JEREZ PAVEZ Y CIA LTDA"/>
    <s v="105145.4"/>
    <d v="1921-03-07T00:00:00"/>
    <d v="2025-07-07T00:00:00"/>
    <d v="2025-07-12T00:00:00"/>
    <n v="28"/>
    <d v="2025-07-10T00:00:00"/>
    <n v="28"/>
    <n v="0"/>
    <d v="2025-07-26T00:00:00"/>
    <s v="MAERSK ACADIA"/>
    <s v="MMAU1160250"/>
    <n v="720920636"/>
    <s v="MAERSK"/>
    <s v="CIF"/>
    <s v="ITAPOA"/>
    <s v="SAN ANTONIO"/>
    <n v="993277"/>
    <s v="LWS-57"/>
    <s v="CARNE CONGELADA DE CERDO SIN HUESO - PULPA PIERNA"/>
    <s v="PORK"/>
    <n v="2990"/>
    <n v="23999.7"/>
    <n v="23999.7"/>
    <n v="1499.98125"/>
    <d v="2025-06-30T00:00:00"/>
    <d v="2025-06-30T00:00:00"/>
    <d v="2025-07-02T00:00:00"/>
    <n v="980114"/>
    <s v="1266039"/>
    <n v="15"/>
    <s v="JBS275434"/>
    <s v="Embarcados"/>
    <x v="0"/>
    <s v="30.475 - SEBERI - AB.SUINOS/IND."/>
    <s v=" "/>
    <s v=" "/>
    <x v="0"/>
    <s v="PULPA PIERNA"/>
  </r>
  <r>
    <m/>
    <s v="JEREZ PAVEZ Y CIA LTDA"/>
    <s v="105145.5"/>
    <d v="1921-03-07T00:00:00"/>
    <d v="2025-07-10T00:00:00"/>
    <d v="2025-07-19T00:00:00"/>
    <n v="29"/>
    <d v="2025-07-10T00:00:00"/>
    <n v="28"/>
    <n v="-1"/>
    <d v="2025-07-26T00:00:00"/>
    <s v="MAERSK ACADIA"/>
    <s v="TLLU1185800"/>
    <n v="720920636"/>
    <s v="MAERSK"/>
    <s v="CIF"/>
    <s v="ITAPOA"/>
    <s v="SAN ANTONIO"/>
    <n v="993277"/>
    <s v="LWS-57"/>
    <s v="CARNE CONGELADA DE CERDO SIN HUESO - PULPA PIERNA"/>
    <s v="PORK"/>
    <n v="2990"/>
    <n v="23999.47"/>
    <n v="23999.47"/>
    <n v="1499.9668799999999"/>
    <d v="2025-06-30T00:00:00"/>
    <d v="2025-06-30T00:00:00"/>
    <d v="2025-07-03T00:00:00"/>
    <n v="980115"/>
    <s v="1266580"/>
    <n v="15"/>
    <s v="JBS275436"/>
    <s v="Embarcados"/>
    <x v="0"/>
    <s v="30.475 - SEBERI - AB.SUINOS/IND."/>
    <s v=" "/>
    <s v=" "/>
    <x v="0"/>
    <s v="PULPA PIERNA"/>
  </r>
  <r>
    <m/>
    <s v="JEREZ PAVEZ Y CIA LTDA"/>
    <s v="105145.6"/>
    <d v="1921-03-07T00:00:00"/>
    <d v="2025-07-10T00:00:00"/>
    <d v="2025-07-26T00:00:00"/>
    <n v="30"/>
    <d v="2025-07-10T00:00:00"/>
    <n v="28"/>
    <n v="-2"/>
    <d v="2025-07-26T00:00:00"/>
    <s v="MAERSK ACADIA"/>
    <s v="MRFU0010529"/>
    <n v="720950194"/>
    <s v="MAERSK"/>
    <s v="CIF"/>
    <s v="ITAPOA"/>
    <s v="SAN ANTONIO"/>
    <n v="993277"/>
    <s v="LWS-57"/>
    <s v="CARNE CONGELADA DE CERDO SIN HUESO - PULPA PIERNA"/>
    <s v="PORK"/>
    <n v="2990"/>
    <n v="23831.37"/>
    <n v="23831.37"/>
    <n v="1489.46063"/>
    <d v="2025-07-04T00:00:00"/>
    <d v="2025-07-03T00:00:00"/>
    <d v="2025-07-07T00:00:00"/>
    <n v="984988"/>
    <s v="1267255"/>
    <n v="490"/>
    <s v="JBS275992"/>
    <s v="Embarcados"/>
    <x v="0"/>
    <s v="30.136 - SEARA"/>
    <s v=" "/>
    <s v=" "/>
    <x v="0"/>
    <s v="PULPA PIERNA"/>
  </r>
  <r>
    <m/>
    <s v="JEREZ PAVEZ Y CIA LTDA"/>
    <s v="105144.3"/>
    <d v="1921-03-06T00:00:00"/>
    <d v="2025-06-30T00:00:00"/>
    <d v="2025-07-05T00:00:00"/>
    <n v="27"/>
    <d v="2025-07-18T00:00:00"/>
    <n v="29"/>
    <n v="2"/>
    <d v="2025-08-07T00:00:00"/>
    <s v="MALIAKOS"/>
    <s v="MNBU3365808"/>
    <n v="720920235"/>
    <s v="MAERSK"/>
    <s v="CIF"/>
    <s v="ITAPOA"/>
    <s v="SAN ANTONIO"/>
    <n v="994264"/>
    <s v="LWS-08"/>
    <s v="CORTES DE CERDO SIN HUESO CONGELADOS - PULPA PIERNA"/>
    <s v="PORK"/>
    <n v="2840"/>
    <n v="23994.55"/>
    <n v="23994.55"/>
    <n v="1333.0305599999999"/>
    <d v="2025-07-03T00:00:00"/>
    <d v="2025-07-03T00:00:00"/>
    <d v="2025-07-09T00:00:00"/>
    <n v="984820"/>
    <s v="1267298"/>
    <n v="15"/>
    <s v="JBS276111"/>
    <s v="Embarcados"/>
    <x v="1"/>
    <s v="30.475 - SEBERI - AB.SUINOS/IND."/>
    <s v="ATRASO DE PRODUCCIÓN"/>
    <n v="1"/>
    <x v="4"/>
    <s v=" PULPA PIERNA"/>
  </r>
  <r>
    <m/>
    <s v="JEREZ PAVEZ Y CIA LTDA"/>
    <s v="105144.7"/>
    <d v="1921-03-06T00:00:00"/>
    <d v="2025-07-14T00:00:00"/>
    <d v="2025-07-19T00:00:00"/>
    <n v="29"/>
    <d v="2025-07-18T00:00:00"/>
    <n v="29"/>
    <n v="0"/>
    <d v="2025-08-06T00:00:00"/>
    <s v="MALIAKOS"/>
    <s v="MNBU4445106"/>
    <n v="720953256"/>
    <s v="MAERSK"/>
    <s v="CIF"/>
    <s v="ITAPOA"/>
    <s v="SAN ANTONIO"/>
    <n v="994264"/>
    <s v="LWS-08"/>
    <s v="CORTES DE CERDO SIN HUESO CONGELADOS - PULPA PIERNA"/>
    <s v="PORK"/>
    <n v="2840"/>
    <n v="23987.38"/>
    <n v="23987.38"/>
    <n v="1332.63222"/>
    <d v="2025-07-09T00:00:00"/>
    <d v="2025-07-09T00:00:00"/>
    <d v="2025-07-14T00:00:00"/>
    <n v="985142"/>
    <s v="1269043"/>
    <n v="15"/>
    <s v="JBS276288"/>
    <s v="Embarcados"/>
    <x v="0"/>
    <s v="30.475 - SEBERI - AB.SUINOS/IND."/>
    <s v="ATRASO DE PRODUCCIÓN"/>
    <n v="1"/>
    <x v="4"/>
    <s v=" PULPA PIERNA"/>
  </r>
  <r>
    <m/>
    <s v="JEREZ PAVEZ Y CIA LTDA"/>
    <s v="105145.3"/>
    <d v="1921-03-07T00:00:00"/>
    <d v="2025-06-30T00:00:00"/>
    <d v="2025-07-05T00:00:00"/>
    <n v="27"/>
    <d v="2025-07-18T00:00:00"/>
    <n v="29"/>
    <n v="2"/>
    <d v="2025-08-06T00:00:00"/>
    <s v="MALIAKOS"/>
    <s v="HLBU6134059"/>
    <n v="93464244"/>
    <s v="HAPAG-LLOYD"/>
    <s v="CIF"/>
    <s v="ITAPOA"/>
    <s v="SAN ANTONIO"/>
    <n v="993277"/>
    <s v="LWS-57"/>
    <s v="CARNE CONGELADA DE CERDO SIN HUESO - PULPA PIERNA"/>
    <s v="PORK"/>
    <n v="2990"/>
    <n v="23979.31"/>
    <n v="23979.31"/>
    <n v="1498.70688"/>
    <d v="2025-06-27T00:00:00"/>
    <d v="2025-06-27T00:00:00"/>
    <d v="2025-07-03T00:00:00"/>
    <n v="980113"/>
    <s v="1268908"/>
    <n v="15"/>
    <s v="HLCUIT1250706656"/>
    <s v="Embarcados"/>
    <x v="1"/>
    <s v="30.475 - SEBERI - AB.SUINOS/IND."/>
    <s v="ATRASO DE PRODUCCIÓN"/>
    <n v="1"/>
    <x v="4"/>
    <s v="PULPA PIERNA"/>
  </r>
  <r>
    <m/>
    <s v="JEREZ PAVEZ Y CIA LTDA"/>
    <s v="105138.5"/>
    <d v="1921-03-04T00:00:00"/>
    <d v="2025-07-07T00:00:00"/>
    <d v="2025-07-12T00:00:00"/>
    <n v="28"/>
    <d v="2025-07-24T00:00:00"/>
    <n v="30"/>
    <n v="2"/>
    <d v="2025-09-05T00:00:00"/>
    <s v="MAERSK EVERGLADES"/>
    <s v="MNBU3415880"/>
    <n v="720947586"/>
    <s v="MAERSK"/>
    <s v="CIF"/>
    <s v="ITAPOA"/>
    <s v="SAN ANTONIO"/>
    <n v="586340"/>
    <s v="SPA-28"/>
    <s v="CARNE DE CERDO CON HUESO CONGELADA - COSTILLAR"/>
    <s v="PORK"/>
    <n v="3240"/>
    <n v="23965.96"/>
    <n v="23965.96"/>
    <n v="1497.8724999999999"/>
    <d v="2025-07-14T00:00:00"/>
    <d v="2025-07-14T00:00:00"/>
    <d v="2025-07-17T00:00:00"/>
    <n v="992876"/>
    <s v="1270338"/>
    <n v="15"/>
    <s v="JBS277400"/>
    <s v="Embarcados"/>
    <x v="1"/>
    <s v="30.475 - SEBERI - AB.SUINOS/IND."/>
    <s v="FALTA DE PRODUCTO PARA ATENDER ANTES"/>
    <n v="1"/>
    <x v="6"/>
    <s v="COSTILLAR"/>
  </r>
  <r>
    <m/>
    <s v="JEREZ PAVEZ Y CIA LTDA"/>
    <s v="105138.6"/>
    <d v="1921-03-04T00:00:00"/>
    <d v="2025-07-21T00:00:00"/>
    <d v="2025-07-26T00:00:00"/>
    <n v="30"/>
    <d v="2025-07-24T00:00:00"/>
    <n v="30"/>
    <n v="0"/>
    <d v="2025-09-05T00:00:00"/>
    <s v="MAERSK EVERGLADES"/>
    <s v="MNBU3420320"/>
    <n v="720957968"/>
    <s v="MAERSK"/>
    <s v="CIF"/>
    <s v="ITAPOA"/>
    <s v="SAN ANTONIO"/>
    <n v="586340"/>
    <s v="SPA-28"/>
    <s v="CARNE DE CERDO CON HUESO CONGELADA - COSTILLAR"/>
    <s v="PORK"/>
    <n v="3240"/>
    <n v="23795.7"/>
    <n v="23795.7"/>
    <n v="1487.23125"/>
    <d v="2025-07-19T00:00:00"/>
    <d v="2025-07-17T00:00:00"/>
    <d v="2025-07-21T00:00:00"/>
    <n v="992899"/>
    <s v="1271569"/>
    <n v="490"/>
    <s v="JBS277476"/>
    <s v="Embarcados"/>
    <x v="0"/>
    <s v="30.136 - SEARA"/>
    <s v="ATRASO DE PRODUCCIÓN"/>
    <n v="1"/>
    <x v="4"/>
    <s v="COSTILLAR"/>
  </r>
  <r>
    <m/>
    <s v="JEREZ PAVEZ Y CIA LTDA"/>
    <s v="105144.5"/>
    <d v="1921-03-06T00:00:00"/>
    <d v="2025-07-14T00:00:00"/>
    <d v="2025-07-19T00:00:00"/>
    <n v="29"/>
    <d v="2025-07-24T00:00:00"/>
    <n v="30"/>
    <n v="1"/>
    <d v="2025-09-05T00:00:00"/>
    <s v="MAERSK EVERGLADES"/>
    <s v="MNBU3802024"/>
    <n v="720953254"/>
    <s v="MAERSK"/>
    <s v="CIF"/>
    <s v="ITAPOA"/>
    <s v="SAN ANTONIO"/>
    <n v="994264"/>
    <s v="LWS-08"/>
    <s v="CORTES DE CERDO SIN HUESO CONGELADOS - PULPA PIERNA"/>
    <s v="PORK"/>
    <n v="2840"/>
    <n v="23921.26"/>
    <n v="23921.26"/>
    <n v="1328.9588900000001"/>
    <d v="2025-07-11T00:00:00"/>
    <d v="2025-07-11T00:00:00"/>
    <d v="2025-07-16T00:00:00"/>
    <n v="985140"/>
    <s v="1269882"/>
    <n v="15"/>
    <s v="JBS277398"/>
    <s v="Embarcados"/>
    <x v="1"/>
    <s v="30.475 - SEBERI - AB.SUINOS/IND."/>
    <s v="ATRASO DE PRODUCCIÓN"/>
    <n v="1"/>
    <x v="4"/>
    <s v=" PULPA PIERNA"/>
  </r>
  <r>
    <m/>
    <s v="JEREZ PAVEZ Y CIA LTDA"/>
    <s v="105144.6"/>
    <d v="1921-03-06T00:00:00"/>
    <d v="2025-07-14T00:00:00"/>
    <d v="2025-07-19T00:00:00"/>
    <n v="29"/>
    <d v="2025-07-24T00:00:00"/>
    <n v="30"/>
    <n v="1"/>
    <d v="2025-09-05T00:00:00"/>
    <s v="MAERSK EVERGLADES"/>
    <s v="SUDU8032894"/>
    <n v="720953255"/>
    <s v="MAERSK"/>
    <s v="CIF"/>
    <s v="ITAPOA"/>
    <s v="SAN ANTONIO"/>
    <n v="994264"/>
    <s v="LWS-08"/>
    <s v="CORTES DE CERDO SIN HUESO CONGELADOS - PULPA PIERNA"/>
    <s v="PORK"/>
    <n v="2840"/>
    <n v="23992.17"/>
    <n v="23992.17"/>
    <n v="1332.89833"/>
    <d v="2025-07-11T00:00:00"/>
    <d v="2025-07-11T00:00:00"/>
    <d v="2025-07-15T00:00:00"/>
    <n v="985141"/>
    <s v="1269591"/>
    <n v="15"/>
    <s v="JBS277396"/>
    <s v="Embarcados"/>
    <x v="1"/>
    <s v="30.475 - SEBERI - AB.SUINOS/IND."/>
    <s v="ATRASO DE PRODUCCIÓN"/>
    <n v="1"/>
    <x v="4"/>
    <s v=" PULPA PIERNA"/>
  </r>
  <r>
    <m/>
    <s v="JEREZ PAVEZ Y CIA LTDA"/>
    <s v="105144.8"/>
    <d v="1921-03-06T00:00:00"/>
    <d v="2025-07-21T00:00:00"/>
    <d v="2025-07-26T00:00:00"/>
    <n v="30"/>
    <d v="2025-07-24T00:00:00"/>
    <n v="30"/>
    <n v="0"/>
    <d v="2025-09-05T00:00:00"/>
    <s v="MAERSK EVERGLADES"/>
    <s v="MNBU3499387"/>
    <n v="720924011"/>
    <s v="MAERSK"/>
    <s v="CIF"/>
    <s v="ITAPOA"/>
    <s v="SAN ANTONIO"/>
    <n v="994264"/>
    <s v="LWS-08"/>
    <s v="CORTES DE CERDO SIN HUESO CONGELADOS - PULPA PIERNA"/>
    <s v="PORK"/>
    <n v="2840"/>
    <n v="23986.14"/>
    <n v="23986.14"/>
    <n v="1332.56333"/>
    <d v="2025-07-14T00:00:00"/>
    <d v="2025-07-12T00:00:00"/>
    <d v="2025-07-16T00:00:00"/>
    <n v="985145"/>
    <s v="1269947"/>
    <n v="15"/>
    <s v="JBS277190"/>
    <s v="Embarcados"/>
    <x v="0"/>
    <s v="30.475 - SEBERI - AB.SUINOS/IND."/>
    <s v=" "/>
    <s v=" "/>
    <x v="0"/>
    <s v=" PULPA PIERNA"/>
  </r>
  <r>
    <m/>
    <s v="JEREZ PAVEZ Y CIA LTDA"/>
    <s v="106780.2"/>
    <d v="1921-05-09T00:00:00"/>
    <d v="2025-07-21T00:00:00"/>
    <d v="2025-07-27T00:00:00"/>
    <n v="30"/>
    <d v="2025-07-24T00:00:00"/>
    <n v="30"/>
    <n v="0"/>
    <d v="2025-09-05T00:00:00"/>
    <s v="MAERSK EVERGLADES"/>
    <s v="MCAU6039262"/>
    <n v="720970618"/>
    <s v="MAERSK"/>
    <s v="CIF"/>
    <s v="ITAPOA"/>
    <s v="SAN ANTONIO"/>
    <n v="993277"/>
    <s v="LWS-57"/>
    <s v="CARNE CONGELADA DE CERDO SIN HUESO - PULPA PIERNA"/>
    <s v="PORK"/>
    <n v="2990"/>
    <n v="23871.8"/>
    <n v="23871.8"/>
    <n v="1491.9875"/>
    <d v="2025-07-18T00:00:00"/>
    <d v="2025-07-17T00:00:00"/>
    <d v="2025-07-21T00:00:00"/>
    <n v="995013"/>
    <s v="1271521"/>
    <n v="490"/>
    <s v="JBS277474"/>
    <s v="Embarcados"/>
    <x v="0"/>
    <s v="30.136 - SEARA"/>
    <s v=" "/>
    <s v=" "/>
    <x v="0"/>
    <s v="PULPA PIERNA"/>
  </r>
  <r>
    <m/>
    <s v="JEREZ PAVEZ Y CIA LTDA"/>
    <s v="106780.3"/>
    <d v="1921-05-09T00:00:00"/>
    <d v="2025-07-21T00:00:00"/>
    <d v="2025-07-27T00:00:00"/>
    <n v="30"/>
    <d v="2025-07-24T00:00:00"/>
    <n v="30"/>
    <n v="0"/>
    <d v="2025-09-05T00:00:00"/>
    <s v="MAERSK EVERGLADES"/>
    <s v="MNBU3072158"/>
    <n v="720970617"/>
    <s v="MAERSK"/>
    <s v="CIF"/>
    <s v="ITAPOA"/>
    <s v="SAN ANTONIO"/>
    <n v="993277"/>
    <s v="LWS-57"/>
    <s v="CARNE CONGELADA DE CERDO SIN HUESO - PULPA PIERNA"/>
    <s v="PORK"/>
    <n v="2990"/>
    <n v="23892.799999999999"/>
    <n v="23892.799999999999"/>
    <n v="1493.3"/>
    <d v="2025-07-18T00:00:00"/>
    <d v="2025-07-17T00:00:00"/>
    <d v="2025-07-21T00:00:00"/>
    <n v="995012"/>
    <s v="1271342"/>
    <n v="490"/>
    <s v="JBS277461"/>
    <s v="Embarcados"/>
    <x v="0"/>
    <s v="30.136 - SEARA"/>
    <s v=" "/>
    <s v=" "/>
    <x v="0"/>
    <s v="PULPA PIERNA"/>
  </r>
  <r>
    <m/>
    <s v="JEREZ PAVEZ Y CIA LTDA"/>
    <s v="106780.1"/>
    <d v="1921-05-09T00:00:00"/>
    <d v="2025-07-21T00:00:00"/>
    <d v="2025-07-27T00:00:00"/>
    <n v="30"/>
    <d v="2025-07-31T00:00:00"/>
    <n v="31"/>
    <n v="1"/>
    <d v="2025-08-16T00:00:00"/>
    <s v="AMSTERDAM EXPRESS"/>
    <s v="MNBU3704769"/>
    <n v="720979204"/>
    <s v="MAERSK"/>
    <s v="CIF"/>
    <s v="ITAPOA"/>
    <s v="SAN ANTONIO"/>
    <n v="993277"/>
    <s v="LWS-57"/>
    <s v="CARNE CONGELADA DE CERDO SIN HUESO - PULPA PIERNA"/>
    <s v="PORK"/>
    <n v="2990"/>
    <n v="23962.23"/>
    <n v="23962.23"/>
    <n v="1497.6393800000001"/>
    <d v="2025-07-18T00:00:00"/>
    <d v="2025-07-21T00:00:00"/>
    <d v="2025-07-23T00:00:00"/>
    <n v="994419"/>
    <s v="1272725"/>
    <n v="490"/>
    <s v="JBS278635"/>
    <s v="Embarcados"/>
    <x v="1"/>
    <s v="30.136 - SEARA"/>
    <m/>
    <n v="1"/>
    <x v="3"/>
    <s v="PULPA PIERNA"/>
  </r>
  <r>
    <m/>
    <s v="JEREZ PAVEZ Y CIA LTDA"/>
    <s v="106780.4"/>
    <d v="1921-05-09T00:00:00"/>
    <d v="2025-08-07T00:00:00"/>
    <d v="2025-08-17T00:00:00"/>
    <n v="33"/>
    <d v="2025-08-07T00:00:00"/>
    <n v="32"/>
    <n v="-1"/>
    <d v="2025-08-23T00:00:00"/>
    <s v="DUSSELDORF EXPRESS"/>
    <s v="MNBU4411003"/>
    <n v="720986905"/>
    <s v="MAERSK"/>
    <s v="CIF"/>
    <s v="ITAPOA"/>
    <s v="SAN ANTONIO"/>
    <n v="993277"/>
    <s v="LWS-57"/>
    <s v="CARNE CONGELADA DE CERDO SIN HUESO - PULPA PIERNA"/>
    <s v="PORK"/>
    <n v="2990"/>
    <n v="23819.23"/>
    <n v="23819.23"/>
    <n v="1488.7018800000001"/>
    <d v="2025-07-30T00:00:00"/>
    <d v="2025-07-30T00:00:00"/>
    <d v="2025-07-31T00:00:00"/>
    <n v="998894"/>
    <s v="1274852"/>
    <n v="490"/>
    <s v="JBS279929"/>
    <s v="Embarcados"/>
    <x v="0"/>
    <s v="30.136 - SEARA"/>
    <s v="BUSCANDO ANTICIPAR BOOKING "/>
    <n v="1"/>
    <x v="1"/>
    <s v="PULPA PIERNA"/>
  </r>
  <r>
    <m/>
    <s v="JEREZ PAVEZ Y CIA LTDA"/>
    <s v="106780.5"/>
    <d v="1921-05-09T00:00:00"/>
    <d v="2025-08-15T00:00:00"/>
    <d v="2025-08-24T00:00:00"/>
    <n v="34"/>
    <d v="2025-08-15T00:00:00"/>
    <n v="33"/>
    <n v="-1"/>
    <d v="2025-08-31T00:00:00"/>
    <s v="LORI"/>
    <s v="MMAU1115400"/>
    <n v="721000986"/>
    <s v="MAERSK"/>
    <s v="CIF"/>
    <s v="ITAPOA"/>
    <s v="SAN ANTONIO"/>
    <n v="993277"/>
    <s v="LWS-57"/>
    <s v="CARNE CONGELADA DE CERDO SIN HUESO - PULPA PIERNA"/>
    <s v="PORK"/>
    <n v="2990"/>
    <n v="24000"/>
    <n v="23766.240000000002"/>
    <n v="1500"/>
    <d v="2025-08-07T00:00:00"/>
    <d v="2025-08-06T00:00:00"/>
    <d v="2025-08-08T00:00:00"/>
    <n v="1002269"/>
    <m/>
    <n v="490"/>
    <s v="JBS281145"/>
    <s v="Confirmados"/>
    <x v="4"/>
    <s v="30.136 - SEARA"/>
    <s v=" "/>
    <s v=" "/>
    <x v="0"/>
    <s v="PULPA PIERNA"/>
  </r>
  <r>
    <m/>
    <s v="JP IMPORTADORA Y COMERCIALIZADORA SPA"/>
    <s v="106774.1"/>
    <d v="1921-05-05T00:00:00"/>
    <d v="2025-07-24T00:00:00"/>
    <d v="2025-08-03T00:00:00"/>
    <n v="31"/>
    <d v="2025-07-24T00:00:00"/>
    <n v="30"/>
    <n v="-1"/>
    <d v="2025-09-05T00:00:00"/>
    <s v="MAERSK EVERGLADES"/>
    <s v="MNBU3768948"/>
    <n v="720947745"/>
    <s v="MAERSK"/>
    <s v="CIF"/>
    <s v="ITAPOA"/>
    <s v="SAN ANTONIO"/>
    <n v="586307"/>
    <s v="PAL-15"/>
    <s v="CORTES DE CERDO CONGELADOS CON HUESO - CHULETA VETADA"/>
    <s v="PORK"/>
    <n v="2490"/>
    <n v="23812.87"/>
    <n v="23812.87"/>
    <n v="1587.52467"/>
    <d v="2025-07-14T00:00:00"/>
    <d v="2025-07-12T00:00:00"/>
    <d v="2025-07-17T00:00:00"/>
    <n v="990950"/>
    <s v="1270034"/>
    <n v="3237"/>
    <s v="JBS277399"/>
    <s v="Embarcados"/>
    <x v="0"/>
    <s v="30.581 - S. M. DO OESTE - AB.SUINOS/IND"/>
    <s v=" "/>
    <s v=" "/>
    <x v="0"/>
    <s v="CHULETA VETADA"/>
  </r>
  <r>
    <m/>
    <s v="JP IMPORTADORA Y COMERCIALIZADORA SPA"/>
    <s v="106774.2"/>
    <d v="1921-05-05T00:00:00"/>
    <d v="2025-07-24T00:00:00"/>
    <d v="2025-08-03T00:00:00"/>
    <n v="31"/>
    <d v="2025-07-24T00:00:00"/>
    <n v="30"/>
    <n v="-1"/>
    <d v="2025-09-05T00:00:00"/>
    <s v="MAERSK EVERGLADES"/>
    <s v="MNBU0347924"/>
    <n v="720947590"/>
    <s v="MAERSK"/>
    <s v="CIF"/>
    <s v="ITAPOA"/>
    <s v="SAN ANTONIO"/>
    <n v="586307"/>
    <s v="PAL-15"/>
    <s v="CORTES DE CERDO CONGELADOS CON HUESO - CHULETA VETADA"/>
    <s v="PORK"/>
    <n v="2490"/>
    <n v="23763.72"/>
    <n v="23763.72"/>
    <n v="1584.248"/>
    <d v="2025-07-12T00:00:00"/>
    <d v="2025-07-11T00:00:00"/>
    <d v="2025-07-14T00:00:00"/>
    <n v="990904"/>
    <s v="1269465"/>
    <n v="876"/>
    <s v="JBS277395"/>
    <s v="Embarcados"/>
    <x v="0"/>
    <s v="36.827 - ANA RECH - AB.SUINOS/IND."/>
    <s v=" "/>
    <s v=" "/>
    <x v="0"/>
    <s v="CHULETA VETADA"/>
  </r>
  <r>
    <m/>
    <s v="JP IMPORTADORA Y COMERCIALIZADORA SPA"/>
    <s v="106779.1"/>
    <d v="1921-05-08T00:00:00"/>
    <d v="2025-07-24T00:00:00"/>
    <d v="2025-08-03T00:00:00"/>
    <n v="31"/>
    <d v="2025-07-24T00:00:00"/>
    <n v="30"/>
    <n v="-1"/>
    <d v="2025-09-05T00:00:00"/>
    <s v="MAERSK EVERGLADES"/>
    <s v="MNBU3534127"/>
    <n v="720947588"/>
    <s v="MAERSK"/>
    <s v="CIF"/>
    <s v="ITAPOA"/>
    <s v="SAN ANTONIO"/>
    <n v="994264"/>
    <s v="LWS-08"/>
    <s v="CORTES DE CERDO SIN HUESO CONGELADOS - PULPA PIERNA"/>
    <s v="PORK"/>
    <n v="2840"/>
    <n v="23998.400000000001"/>
    <n v="23998.400000000001"/>
    <n v="1333.2444399999999"/>
    <d v="2025-07-17T00:00:00"/>
    <d v="2025-07-17T00:00:00"/>
    <d v="2025-07-22T00:00:00"/>
    <n v="990863"/>
    <s v="1271531"/>
    <n v="15"/>
    <s v="JBS277475"/>
    <s v="Embarcados"/>
    <x v="0"/>
    <s v="30.475 - SEBERI - AB.SUINOS/IND."/>
    <s v=" "/>
    <s v=" "/>
    <x v="0"/>
    <s v=" PULPA PIERNA"/>
  </r>
  <r>
    <m/>
    <s v="JP IMPORTADORA Y COMERCIALIZADORA SPA"/>
    <s v="106774.3"/>
    <d v="1921-05-05T00:00:00"/>
    <d v="2025-07-31T00:00:00"/>
    <d v="2025-08-10T00:00:00"/>
    <n v="32"/>
    <d v="2025-07-31T00:00:00"/>
    <n v="31"/>
    <n v="-1"/>
    <d v="2025-08-16T00:00:00"/>
    <s v="AMSTERDAM EXPRESS"/>
    <s v="MNBU3452456"/>
    <n v="720968807"/>
    <s v="MAERSK"/>
    <s v="CIF"/>
    <s v="ITAPOA"/>
    <s v="SAN ANTONIO"/>
    <n v="586307"/>
    <s v="PAL-15"/>
    <s v="CORTES DE CERDO CONGELADOS CON HUESO - CHULETA VETADA"/>
    <s v="PORK"/>
    <n v="2490"/>
    <n v="23924.95"/>
    <n v="23924.95"/>
    <n v="1594.99667"/>
    <d v="2025-07-23T00:00:00"/>
    <d v="2025-07-24T00:00:00"/>
    <d v="2025-07-26T00:00:00"/>
    <n v="994853"/>
    <s v="1273258"/>
    <n v="3237"/>
    <s v="JBS278784"/>
    <s v="Embarcados"/>
    <x v="0"/>
    <s v="30.581 - S. M. DO OESTE - AB.SUINOS/IND"/>
    <s v=" "/>
    <s v=" "/>
    <x v="0"/>
    <s v="CHULETA VETADA"/>
  </r>
  <r>
    <m/>
    <s v="JP IMPORTADORA Y COMERCIALIZADORA SPA"/>
    <s v="106774.4"/>
    <d v="1921-05-05T00:00:00"/>
    <d v="2025-07-31T00:00:00"/>
    <d v="2025-08-10T00:00:00"/>
    <n v="32"/>
    <d v="2025-07-31T00:00:00"/>
    <n v="31"/>
    <n v="-1"/>
    <d v="2025-08-16T00:00:00"/>
    <s v="AMSTERDAM EXPRESS"/>
    <s v="MNBU0264603"/>
    <n v="720968846"/>
    <s v="MAERSK"/>
    <s v="CIF"/>
    <s v="ITAPOA"/>
    <s v="SAN ANTONIO"/>
    <n v="586307"/>
    <s v="PAL-15"/>
    <s v="CORTES DE CERDO CONGELADOS CON HUESO - CHULETA VETADA"/>
    <s v="PORK"/>
    <n v="2490"/>
    <n v="23776.46"/>
    <n v="23776.46"/>
    <n v="1585.0973300000001"/>
    <d v="2025-07-19T00:00:00"/>
    <d v="2025-07-18T00:00:00"/>
    <d v="2025-07-22T00:00:00"/>
    <n v="994879"/>
    <s v="1271855"/>
    <n v="876"/>
    <s v="JBS278629"/>
    <s v="Embarcados"/>
    <x v="0"/>
    <s v="36.827 - ANA RECH - AB.SUINOS/IND."/>
    <s v=" "/>
    <s v=" "/>
    <x v="0"/>
    <s v="CHULETA VETADA"/>
  </r>
  <r>
    <m/>
    <s v="JP IMPORTADORA Y COMERCIALIZADORA SPA"/>
    <s v="106777.2"/>
    <d v="1921-05-06T00:00:00"/>
    <d v="2025-07-31T00:00:00"/>
    <d v="2025-08-10T00:00:00"/>
    <n v="32"/>
    <d v="2025-07-31T00:00:00"/>
    <n v="31"/>
    <n v="-1"/>
    <d v="2025-08-16T00:00:00"/>
    <s v="AMSTERDAM EXPRESS"/>
    <s v="MNBU4047376"/>
    <n v="720968836"/>
    <s v="MAERSK"/>
    <s v="CIF"/>
    <s v="ITAPOA"/>
    <s v="SAN ANTONIO"/>
    <n v="70130"/>
    <s v="LBI-30"/>
    <s v="CORTES DE CERDO CONGELADO CON HUESO - CHULETA CENTRO"/>
    <s v="PORK"/>
    <n v="2290"/>
    <n v="23987.57"/>
    <n v="23987.57"/>
    <n v="1547.5851600000001"/>
    <d v="2025-07-25T00:00:00"/>
    <d v="2025-07-24T00:00:00"/>
    <d v="2025-07-26T00:00:00"/>
    <n v="994875"/>
    <s v="1273253"/>
    <n v="3237"/>
    <s v="JBS278783"/>
    <s v="Embarcados"/>
    <x v="0"/>
    <s v="30.581 - S. M. DO OESTE - AB.SUINOS/IND"/>
    <s v=" "/>
    <s v=" "/>
    <x v="0"/>
    <s v="CHULETA CENTRO"/>
  </r>
  <r>
    <m/>
    <s v="JP IMPORTADORA Y COMERCIALIZADORA SPA"/>
    <s v="106777.3"/>
    <d v="1921-05-06T00:00:00"/>
    <d v="2025-07-31T00:00:00"/>
    <d v="2025-08-17T00:00:00"/>
    <n v="33"/>
    <d v="2025-07-31T00:00:00"/>
    <n v="31"/>
    <n v="-2"/>
    <d v="2025-08-16T00:00:00"/>
    <s v="AMSTERDAM EXPRESS"/>
    <s v="MNBU9064381"/>
    <n v="720968884"/>
    <s v="MAERSK"/>
    <s v="CIF"/>
    <s v="ITAPOA"/>
    <s v="SAN ANTONIO"/>
    <n v="70130"/>
    <s v="LBI-30"/>
    <s v="CORTES DE CERDO CONGELADO CON HUESO - CHULETA CENTRO"/>
    <s v="PORK"/>
    <n v="2290"/>
    <n v="23984.99"/>
    <n v="23984.99"/>
    <n v="1547.4187099999999"/>
    <d v="2025-07-19T00:00:00"/>
    <d v="2025-07-18T00:00:00"/>
    <d v="2025-07-21T00:00:00"/>
    <n v="994934"/>
    <s v="1271579"/>
    <n v="876"/>
    <s v="JBS278624"/>
    <s v="Embarcados"/>
    <x v="0"/>
    <s v="36.827 - ANA RECH - AB.SUINOS/IND."/>
    <s v=" "/>
    <s v=" "/>
    <x v="0"/>
    <s v="CHULETA CENTRO"/>
  </r>
  <r>
    <m/>
    <s v="JP IMPORTADORA Y COMERCIALIZADORA SPA"/>
    <s v="106779.2"/>
    <d v="1921-05-08T00:00:00"/>
    <d v="2025-07-31T00:00:00"/>
    <d v="2025-08-10T00:00:00"/>
    <n v="32"/>
    <d v="2025-07-31T00:00:00"/>
    <n v="31"/>
    <n v="-1"/>
    <d v="2025-08-16T00:00:00"/>
    <s v="AMSTERDAM EXPRESS"/>
    <s v="SUDU6133653"/>
    <n v="720966260"/>
    <s v="MAERSK"/>
    <s v="CIF"/>
    <s v="ITAPOA"/>
    <s v="SAN ANTONIO"/>
    <n v="994264"/>
    <s v="LWS-08"/>
    <s v="CORTES DE CERDO SIN HUESO CONGELADOS - PULPA PIERNA"/>
    <s v="PORK"/>
    <n v="2840"/>
    <n v="23863.08"/>
    <n v="23863.08"/>
    <n v="1325.72667"/>
    <d v="2025-07-17T00:00:00"/>
    <d v="2025-07-18T00:00:00"/>
    <d v="2025-07-23T00:00:00"/>
    <n v="994434"/>
    <s v="1271578"/>
    <n v="15"/>
    <s v="JBS278623"/>
    <s v="Embarcados"/>
    <x v="0"/>
    <s v="30.475 - SEBERI - AB.SUINOS/IND."/>
    <s v=" "/>
    <s v=" "/>
    <x v="0"/>
    <s v=" PULPA PIERNA"/>
  </r>
  <r>
    <m/>
    <s v="JP IMPORTADORA Y COMERCIALIZADORA SPA"/>
    <s v="106777.1"/>
    <d v="1921-05-06T00:00:00"/>
    <d v="2025-07-28T00:00:00"/>
    <d v="2025-08-03T00:00:00"/>
    <n v="31"/>
    <d v="2025-08-07T00:00:00"/>
    <n v="32"/>
    <n v="1"/>
    <d v="2025-08-23T00:00:00"/>
    <s v="DUSSELDORF EXPRESS"/>
    <s v="MNBU3006270"/>
    <n v="720947587"/>
    <s v="MAERSK"/>
    <s v="CIF"/>
    <s v="ITAPOA"/>
    <s v="SAN ANTONIO"/>
    <n v="70130"/>
    <s v="LBI-30"/>
    <s v="CORTES DE CERDO CONGELADO CON HUESO - CHULETA CENTRO"/>
    <s v="PORK"/>
    <n v="2290"/>
    <n v="23981.55"/>
    <n v="23981.55"/>
    <n v="1547.19677"/>
    <d v="2025-07-28T00:00:00"/>
    <d v="2025-07-28T00:00:00"/>
    <d v="2025-07-30T00:00:00"/>
    <n v="993452"/>
    <s v="1274112"/>
    <n v="3237"/>
    <s v="JBS279926"/>
    <s v="Embarcados"/>
    <x v="1"/>
    <s v="30.581 - S. M. DO OESTE - AB.SUINOS/IND"/>
    <s v="CONSIDERAR QUE VAMOS A ANTICIPAR PARA LA SEMANA DEL CIERRE - ESTAMOS AJUSTANDO VOLUMENES"/>
    <n v="1"/>
    <x v="4"/>
    <s v="CHULETA CENTRO"/>
  </r>
  <r>
    <m/>
    <s v="JP IMPORTADORA Y COMERCIALIZADORA SPA"/>
    <s v="106774.5"/>
    <d v="1921-05-05T00:00:00"/>
    <d v="2025-08-11T00:00:00"/>
    <d v="2025-08-17T00:00:00"/>
    <n v="33"/>
    <d v="2025-08-15T00:00:00"/>
    <n v="33"/>
    <n v="0"/>
    <d v="2025-08-31T00:00:00"/>
    <s v="LORI"/>
    <s v="HLBU6161434"/>
    <n v="90614133"/>
    <s v="HAPAG-LLOYD"/>
    <s v="CIF"/>
    <s v="ITAPOA"/>
    <s v="SAN ANTONIO"/>
    <n v="586307"/>
    <s v="PAL-15"/>
    <s v="CORTES DE CERDO CONGELADOS CON HUESO - CHULETA VETADA"/>
    <s v="PORK"/>
    <n v="2490"/>
    <n v="24000"/>
    <n v="23965.74"/>
    <n v="1600"/>
    <d v="2025-08-01T00:00:00"/>
    <d v="2025-08-01T00:00:00"/>
    <d v="2025-08-06T00:00:00"/>
    <n v="995103"/>
    <m/>
    <n v="15"/>
    <m/>
    <s v="Confirmados"/>
    <x v="4"/>
    <s v="30.475 - SEBERI - AB.SUINOS/IND."/>
    <s v=" "/>
    <s v=" "/>
    <x v="0"/>
    <s v="CHULETA VETADA"/>
  </r>
  <r>
    <m/>
    <s v="JP IMPORTADORA Y COMERCIALIZADORA SPA"/>
    <s v="106774.6"/>
    <d v="1921-05-05T00:00:00"/>
    <d v="2025-08-11T00:00:00"/>
    <d v="2025-08-17T00:00:00"/>
    <n v="33"/>
    <d v="2025-08-15T00:00:00"/>
    <n v="33"/>
    <n v="0"/>
    <d v="2025-08-31T00:00:00"/>
    <s v="LORI"/>
    <s v="HLBU9176850"/>
    <n v="19889767"/>
    <s v="HAPAG-LLOYD"/>
    <s v="CIF"/>
    <s v="ITAPOA"/>
    <s v="SAN ANTONIO"/>
    <n v="586307"/>
    <s v="PAL-15"/>
    <s v="CORTES DE CERDO CONGELADOS CON HUESO - CHULETA VETADA"/>
    <s v="PORK"/>
    <n v="2490"/>
    <n v="24000"/>
    <n v="23936.75"/>
    <n v="1600"/>
    <d v="2025-08-04T00:00:00"/>
    <d v="2025-08-04T00:00:00"/>
    <d v="2025-08-07T00:00:00"/>
    <n v="995105"/>
    <m/>
    <n v="15"/>
    <m/>
    <s v="Confirmados"/>
    <x v="4"/>
    <s v="30.475 - SEBERI - AB.SUINOS/IND."/>
    <s v=" "/>
    <s v=" "/>
    <x v="0"/>
    <s v="CHULETA VETADA"/>
  </r>
  <r>
    <m/>
    <s v="JP IMPORTADORA Y COMERCIALIZADORA SPA"/>
    <s v="106774.7"/>
    <d v="1921-05-05T00:00:00"/>
    <d v="2025-08-15T00:00:00"/>
    <d v="2025-08-24T00:00:00"/>
    <n v="34"/>
    <d v="2025-08-15T00:00:00"/>
    <n v="33"/>
    <n v="-1"/>
    <d v="2025-08-31T00:00:00"/>
    <s v="LORI"/>
    <s v="MNBU3748026"/>
    <n v="720953328"/>
    <s v="MAERSK"/>
    <s v="CIF"/>
    <s v="ITAPOA"/>
    <s v="SAN ANTONIO"/>
    <n v="586307"/>
    <s v="PAL-15"/>
    <s v="CORTES DE CERDO CONGELADOS CON HUESO - CHULETA VETADA"/>
    <s v="PORK"/>
    <n v="2490"/>
    <n v="24000"/>
    <n v="23999.42"/>
    <n v="1600"/>
    <d v="2025-08-06T00:00:00"/>
    <d v="2025-08-06T00:00:00"/>
    <d v="2025-08-07T00:00:00"/>
    <n v="995080"/>
    <m/>
    <n v="3392"/>
    <s v="JBS281144"/>
    <s v="Confirmados"/>
    <x v="4"/>
    <s v="30.633 - ITAPIRANGA - AB. SUINOS"/>
    <s v=" "/>
    <s v=" "/>
    <x v="0"/>
    <s v="CHULETA VETADA"/>
  </r>
  <r>
    <m/>
    <s v="JP IMPORTADORA Y COMERCIALIZADORA SPA"/>
    <s v="106777.4"/>
    <d v="1921-05-06T00:00:00"/>
    <d v="2025-08-15T00:00:00"/>
    <d v="2025-08-24T00:00:00"/>
    <n v="34"/>
    <d v="2025-08-15T00:00:00"/>
    <n v="33"/>
    <n v="-1"/>
    <d v="2025-08-31T00:00:00"/>
    <s v="LORI"/>
    <s v="MCAU6002936"/>
    <n v="720968797"/>
    <s v="MAERSK"/>
    <s v="CIF"/>
    <s v="ITAPOA"/>
    <s v="SAN ANTONIO"/>
    <n v="70130"/>
    <s v="LBI-30"/>
    <s v="CORTES DE CERDO CONGELADO CON HUESO - CHULETA CENTRO"/>
    <s v="PORK"/>
    <n v="2290"/>
    <n v="24000"/>
    <n v="23773.35"/>
    <n v="1548.3870999999999"/>
    <d v="2025-08-08T00:00:00"/>
    <d v="2025-08-08T00:00:00"/>
    <d v="2025-08-11T00:00:00"/>
    <n v="1000780"/>
    <m/>
    <n v="490"/>
    <s v="JBS281377"/>
    <s v="Confirmados"/>
    <x v="4"/>
    <s v="30.136 - SEARA"/>
    <s v=" "/>
    <s v=" "/>
    <x v="0"/>
    <s v="CHULETA CENTRO"/>
  </r>
  <r>
    <m/>
    <s v="JP IMPORTADORA Y COMERCIALIZADORA SPA"/>
    <s v="106779.3"/>
    <d v="1921-05-08T00:00:00"/>
    <d v="2025-08-11T00:00:00"/>
    <d v="2025-08-17T00:00:00"/>
    <n v="33"/>
    <d v="2025-08-15T00:00:00"/>
    <n v="33"/>
    <n v="0"/>
    <d v="2025-08-31T00:00:00"/>
    <s v="LORI"/>
    <s v="UACU4792156"/>
    <n v="24291592"/>
    <s v="HAPAG-LLOYD"/>
    <s v="CIF"/>
    <s v="ITAPOA"/>
    <s v="SAN ANTONIO"/>
    <n v="994264"/>
    <s v="LWS-08"/>
    <s v="CORTES DE CERDO SIN HUESO CONGELADOS - PULPA PIERNA"/>
    <s v="PORK"/>
    <n v="2840"/>
    <n v="24000"/>
    <n v="23995.24"/>
    <n v="1333.3333299999999"/>
    <d v="2025-08-05T00:00:00"/>
    <d v="2025-08-05T00:00:00"/>
    <d v="2025-08-08T00:00:00"/>
    <n v="995074"/>
    <m/>
    <n v="15"/>
    <m/>
    <s v="Confirmados"/>
    <x v="4"/>
    <s v="30.475 - SEBERI - AB.SUINOS/IND."/>
    <s v=" "/>
    <s v=" "/>
    <x v="0"/>
    <s v=" PULPA PIER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grandTotalCaption="TOTAL VOL. ATRASADO" updatedVersion="5" minRefreshableVersion="3" useAutoFormatting="1" itemPrintTitles="1" createdVersion="5" indent="0" showHeaders="0" compact="0" compactData="0" multipleFieldFilters="0" rowHeaderCaption="cliente x producto" colHeaderCaption="SEMANAS DE ATRASO">
  <location ref="B6:G62" firstHeaderRow="0" firstDataRow="1" firstDataCol="4" rowPageCount="1" colPageCount="1"/>
  <pivotFields count="12">
    <pivotField axis="axisRow" compact="0" outline="0" showAll="0" defaultSubtotal="0">
      <items count="28">
        <item x="1"/>
        <item x="4"/>
        <item x="12"/>
        <item x="16"/>
        <item x="21"/>
        <item x="22"/>
        <item x="3"/>
        <item x="19"/>
        <item x="11"/>
        <item x="2"/>
        <item x="5"/>
        <item x="7"/>
        <item x="8"/>
        <item x="17"/>
        <item x="6"/>
        <item x="9"/>
        <item x="20"/>
        <item x="18"/>
        <item x="13"/>
        <item x="14"/>
        <item x="15"/>
        <item x="0"/>
        <item x="10"/>
        <item x="23"/>
        <item x="24"/>
        <item x="25"/>
        <item x="26"/>
        <item x="27"/>
      </items>
    </pivotField>
    <pivotField compact="0" outline="0" showAll="0"/>
    <pivotField axis="axisRow" compact="0" outline="0" showAll="0" sortType="ascending">
      <items count="13">
        <item x="4"/>
        <item x="1"/>
        <item x="0"/>
        <item x="2"/>
        <item x="7"/>
        <item x="9"/>
        <item x="8"/>
        <item x="10"/>
        <item x="11"/>
        <item x="3"/>
        <item x="5"/>
        <item x="6"/>
        <item t="default"/>
      </items>
    </pivotField>
    <pivotField compact="0" numFmtId="43" outline="0" showAll="0"/>
    <pivotField dataField="1" compact="0" outline="0" showAll="0"/>
    <pivotField compact="0" outline="0" showAll="0"/>
    <pivotField axis="axisPage" compact="0" outline="0" multipleItemSelectionAllowed="1" showAll="0">
      <items count="12">
        <item h="1" x="0"/>
        <item h="1" x="4"/>
        <item h="1" x="3"/>
        <item h="1" x="1"/>
        <item x="2"/>
        <item h="1" x="6"/>
        <item h="1" x="5"/>
        <item h="1" x="7"/>
        <item h="1" x="8"/>
        <item x="9"/>
        <item h="1" x="10"/>
        <item t="default"/>
      </items>
    </pivotField>
    <pivotField compact="0" outline="0" showAll="0" defaultSubtotal="0"/>
    <pivotField compact="0" outline="0" showAll="0"/>
    <pivotField dataField="1" compact="0" outline="0" showAll="0"/>
    <pivotField axis="axisRow" compact="0" outline="0" showAll="0" sortType="descending">
      <items count="19">
        <item x="0"/>
        <item x="9"/>
        <item m="1" x="16"/>
        <item x="5"/>
        <item x="6"/>
        <item x="7"/>
        <item m="1" x="17"/>
        <item x="2"/>
        <item x="3"/>
        <item x="1"/>
        <item x="8"/>
        <item x="10"/>
        <item x="11"/>
        <item x="4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56">
        <item x="16"/>
        <item x="41"/>
        <item x="24"/>
        <item x="3"/>
        <item x="0"/>
        <item x="7"/>
        <item x="36"/>
        <item x="4"/>
        <item x="39"/>
        <item x="18"/>
        <item x="8"/>
        <item x="5"/>
        <item x="28"/>
        <item x="19"/>
        <item x="31"/>
        <item x="42"/>
        <item x="23"/>
        <item x="27"/>
        <item x="29"/>
        <item x="17"/>
        <item x="15"/>
        <item x="9"/>
        <item x="6"/>
        <item x="20"/>
        <item x="21"/>
        <item x="22"/>
        <item x="2"/>
        <item x="11"/>
        <item x="12"/>
        <item x="35"/>
        <item x="25"/>
        <item x="32"/>
        <item x="14"/>
        <item x="30"/>
        <item x="26"/>
        <item x="37"/>
        <item x="33"/>
        <item x="1"/>
        <item x="34"/>
        <item x="38"/>
        <item x="10"/>
        <item x="40"/>
        <item x="1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4">
    <field x="10"/>
    <field x="0"/>
    <field x="11"/>
    <field x="2"/>
  </rowFields>
  <rowItems count="56">
    <i>
      <x v="7"/>
      <x v="1"/>
      <x v="28"/>
      <x v="10"/>
    </i>
    <i r="2">
      <x v="42"/>
      <x v="10"/>
    </i>
    <i r="2">
      <x v="43"/>
      <x v="6"/>
    </i>
    <i r="1">
      <x v="3"/>
      <x v="9"/>
      <x v="5"/>
    </i>
    <i r="2">
      <x v="20"/>
      <x v="5"/>
    </i>
    <i r="3">
      <x v="6"/>
    </i>
    <i r="2">
      <x v="53"/>
      <x v="8"/>
    </i>
    <i r="1">
      <x v="5"/>
      <x v="1"/>
      <x v="4"/>
    </i>
    <i r="2">
      <x v="8"/>
      <x v="7"/>
    </i>
    <i r="2">
      <x v="21"/>
      <x v="7"/>
    </i>
    <i r="2">
      <x v="38"/>
      <x v="3"/>
    </i>
    <i r="3">
      <x v="4"/>
    </i>
    <i r="2">
      <x v="55"/>
      <x v="3"/>
    </i>
    <i r="3">
      <x v="4"/>
    </i>
    <i r="3">
      <x v="8"/>
    </i>
    <i r="1">
      <x v="13"/>
      <x v="45"/>
      <x v="7"/>
    </i>
    <i r="1">
      <x v="25"/>
      <x v="45"/>
      <x v="6"/>
    </i>
    <i t="default">
      <x v="7"/>
    </i>
    <i>
      <x v="15"/>
      <x v="1"/>
      <x v="44"/>
      <x v="3"/>
    </i>
    <i r="3">
      <x v="4"/>
    </i>
    <i r="3">
      <x v="5"/>
    </i>
    <i r="1">
      <x v="3"/>
      <x v="51"/>
      <x v="4"/>
    </i>
    <i r="3">
      <x v="5"/>
    </i>
    <i r="1">
      <x v="4"/>
      <x v="3"/>
      <x v="4"/>
    </i>
    <i r="2">
      <x v="4"/>
      <x v="4"/>
    </i>
    <i r="1">
      <x v="25"/>
      <x v="44"/>
      <x v="4"/>
    </i>
    <i r="2">
      <x v="45"/>
      <x v="6"/>
    </i>
    <i r="1">
      <x v="27"/>
      <x v="3"/>
      <x v="5"/>
    </i>
    <i t="default">
      <x v="15"/>
    </i>
    <i>
      <x v="11"/>
      <x v="1"/>
      <x v="43"/>
      <x v="6"/>
    </i>
    <i r="1">
      <x v="3"/>
      <x v="20"/>
      <x v="5"/>
    </i>
    <i r="1">
      <x v="5"/>
      <x v="15"/>
      <x v="3"/>
    </i>
    <i r="2">
      <x v="31"/>
      <x v="3"/>
    </i>
    <i r="2">
      <x v="39"/>
      <x v="3"/>
    </i>
    <i t="default">
      <x v="11"/>
    </i>
    <i>
      <x v="9"/>
      <x v="6"/>
      <x v="10"/>
      <x v="3"/>
    </i>
    <i r="2">
      <x v="21"/>
      <x v="3"/>
    </i>
    <i r="2">
      <x v="40"/>
      <x v="3"/>
    </i>
    <i r="1">
      <x v="8"/>
      <x v="37"/>
      <x v="3"/>
    </i>
    <i r="1">
      <x v="13"/>
      <x v="49"/>
      <x v="4"/>
    </i>
    <i t="default">
      <x v="9"/>
    </i>
    <i>
      <x v="13"/>
      <x v="1"/>
      <x v="27"/>
      <x v="3"/>
    </i>
    <i r="2">
      <x v="43"/>
      <x v="6"/>
    </i>
    <i r="1">
      <x v="13"/>
      <x v="4"/>
      <x v="3"/>
    </i>
    <i t="default">
      <x v="13"/>
    </i>
    <i>
      <x v="14"/>
      <x v="1"/>
      <x v="44"/>
      <x v="3"/>
    </i>
    <i r="1">
      <x v="25"/>
      <x v="45"/>
      <x v="5"/>
    </i>
    <i t="default">
      <x v="14"/>
    </i>
    <i>
      <x v="8"/>
      <x v="25"/>
      <x v="45"/>
      <x v="6"/>
    </i>
    <i t="default">
      <x v="8"/>
    </i>
    <i>
      <x v="3"/>
      <x v="1"/>
      <x v="27"/>
      <x v="3"/>
    </i>
    <i t="default">
      <x v="3"/>
    </i>
    <i>
      <x v="12"/>
      <x v="5"/>
      <x v="8"/>
      <x v="4"/>
    </i>
    <i r="2">
      <x v="21"/>
      <x v="4"/>
    </i>
    <i t="default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Peso Liq." fld="4" baseField="0" baseItem="0"/>
    <dataField name="Soma de Camiones" fld="9" baseField="2" baseItem="10" numFmtId="166"/>
  </dataFields>
  <formats count="260">
    <format dxfId="472">
      <pivotArea outline="0" collapsedLevelsAreSubtotals="1" fieldPosition="0"/>
    </format>
    <format dxfId="471">
      <pivotArea type="all" dataOnly="0" outline="0" fieldPosition="0"/>
    </format>
    <format dxfId="470">
      <pivotArea outline="0" collapsedLevelsAreSubtotals="1" fieldPosition="0"/>
    </format>
    <format dxfId="469">
      <pivotArea dataOnly="0" labelOnly="1" outline="0" axis="axisValues" fieldPosition="0"/>
    </format>
    <format dxfId="468">
      <pivotArea field="0" type="button" dataOnly="0" labelOnly="1" outline="0" axis="axisRow" fieldPosition="1"/>
    </format>
    <format dxfId="467">
      <pivotArea dataOnly="0" labelOnly="1" grandRow="1" outline="0" fieldPosition="0"/>
    </format>
    <format dxfId="466">
      <pivotArea type="all" dataOnly="0" outline="0" fieldPosition="0"/>
    </format>
    <format dxfId="465">
      <pivotArea field="0" type="button" dataOnly="0" labelOnly="1" outline="0" axis="axisRow" fieldPosition="1"/>
    </format>
    <format dxfId="464">
      <pivotArea dataOnly="0" labelOnly="1" grandRow="1" outline="0" fieldPosition="0"/>
    </format>
    <format dxfId="463">
      <pivotArea field="6" type="button" dataOnly="0" labelOnly="1" outline="0" axis="axisPage" fieldPosition="0"/>
    </format>
    <format dxfId="462">
      <pivotArea field="0" type="button" dataOnly="0" labelOnly="1" outline="0" axis="axisRow" fieldPosition="1"/>
    </format>
    <format dxfId="461">
      <pivotArea dataOnly="0" labelOnly="1" grandRow="1" outline="0" fieldPosition="0"/>
    </format>
    <format dxfId="460">
      <pivotArea dataOnly="0" labelOnly="1" fieldPosition="0">
        <references count="1">
          <reference field="0" count="0"/>
        </references>
      </pivotArea>
    </format>
    <format dxfId="459">
      <pivotArea grandRow="1" outline="0" collapsedLevelsAreSubtotals="1" fieldPosition="0"/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field="0" type="button" dataOnly="0" labelOnly="1" outline="0" axis="axisRow" fieldPosition="1"/>
    </format>
    <format dxfId="455">
      <pivotArea dataOnly="0" labelOnly="1" outline="0" axis="axisValues" fieldPosition="0"/>
    </format>
    <format dxfId="454">
      <pivotArea dataOnly="0" labelOnly="1" fieldPosition="0">
        <references count="1">
          <reference field="0" count="4">
            <x v="1"/>
            <x v="3"/>
            <x v="5"/>
            <x v="7"/>
          </reference>
        </references>
      </pivotArea>
    </format>
    <format dxfId="453">
      <pivotArea dataOnly="0" labelOnly="1" grandRow="1" outline="0" fieldPosition="0"/>
    </format>
    <format dxfId="452">
      <pivotArea type="origin" dataOnly="0" labelOnly="1" outline="0" fieldPosition="0"/>
    </format>
    <format dxfId="451">
      <pivotArea field="2" type="button" dataOnly="0" labelOnly="1" outline="0" axis="axisRow" fieldPosition="3"/>
    </format>
    <format dxfId="450">
      <pivotArea field="2" type="button" dataOnly="0" labelOnly="1" outline="0" axis="axisRow" fieldPosition="3"/>
    </format>
    <format dxfId="449">
      <pivotArea field="2" type="button" dataOnly="0" labelOnly="1" outline="0" axis="axisRow" fieldPosition="3"/>
    </format>
    <format dxfId="448">
      <pivotArea dataOnly="0" labelOnly="1" outline="0" fieldPosition="0">
        <references count="1">
          <reference field="6" count="0"/>
        </references>
      </pivotArea>
    </format>
    <format dxfId="447">
      <pivotArea dataOnly="0" labelOnly="1" outline="0" fieldPosition="0">
        <references count="1">
          <reference field="6" count="0"/>
        </references>
      </pivotArea>
    </format>
    <format dxfId="446">
      <pivotArea dataOnly="0" grandCol="1" outline="0" fieldPosition="0"/>
    </format>
    <format dxfId="445">
      <pivotArea dataOnly="0" grandCol="1" outline="0" fieldPosition="0"/>
    </format>
    <format dxfId="444">
      <pivotArea dataOnly="0" grandCol="1" outline="0" fieldPosition="0"/>
    </format>
    <format dxfId="443">
      <pivotArea dataOnly="0" grandCol="1" outline="0" fieldPosition="0"/>
    </format>
    <format dxfId="442">
      <pivotArea dataOnly="0" labelOnly="1" grandCol="1" outline="0" fieldPosition="0"/>
    </format>
    <format dxfId="441">
      <pivotArea dataOnly="0" grandCol="1" outline="0" fieldPosition="0"/>
    </format>
    <format dxfId="440">
      <pivotArea dataOnly="0" labelOnly="1" outline="0" fieldPosition="0">
        <references count="1">
          <reference field="10" count="1">
            <x v="1"/>
          </reference>
        </references>
      </pivotArea>
    </format>
    <format dxfId="439">
      <pivotArea field="6" type="button" dataOnly="0" labelOnly="1" outline="0" axis="axisPage" fieldPosition="0"/>
    </format>
    <format dxfId="438">
      <pivotArea dataOnly="0" labelOnly="1" outline="0" fieldPosition="0">
        <references count="1">
          <reference field="10" count="1">
            <x v="1"/>
          </reference>
        </references>
      </pivotArea>
    </format>
    <format dxfId="437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436">
      <pivotArea dataOnly="0" labelOnly="1" outline="0" fieldPosition="0">
        <references count="1">
          <reference field="10" count="1">
            <x v="2"/>
          </reference>
        </references>
      </pivotArea>
    </format>
    <format dxfId="435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434">
      <pivotArea dataOnly="0" labelOnly="1" outline="0" fieldPosition="0">
        <references count="1">
          <reference field="10" count="1">
            <x v="7"/>
          </reference>
        </references>
      </pivotArea>
    </format>
    <format dxfId="433">
      <pivotArea dataOnly="0" labelOnly="1" grandRow="1" outline="0" fieldPosition="0"/>
    </format>
    <format dxfId="432">
      <pivotArea outline="0" collapsedLevelsAreSubtotals="1" fieldPosition="0">
        <references count="2">
          <reference field="4294967294" count="1" selected="0">
            <x v="0"/>
          </reference>
          <reference field="10" count="2" selected="0" defaultSubtotal="1">
            <x v="1"/>
            <x v="2"/>
          </reference>
        </references>
      </pivotArea>
    </format>
    <format dxfId="431">
      <pivotArea outline="0" collapsedLevelsAreSubtotals="1" fieldPosition="0">
        <references count="4">
          <reference field="4294967294" count="1" selected="0">
            <x v="0"/>
          </reference>
          <reference field="0" count="3" selected="0">
            <x v="1"/>
            <x v="5"/>
            <x v="7"/>
          </reference>
          <reference field="10" count="1" selected="0">
            <x v="7"/>
          </reference>
          <reference field="11" count="7" selected="0">
            <x v="1"/>
            <x v="8"/>
            <x v="16"/>
            <x v="21"/>
            <x v="28"/>
            <x v="38"/>
            <x v="42"/>
          </reference>
        </references>
      </pivotArea>
    </format>
    <format dxfId="430">
      <pivotArea outline="0" collapsedLevelsAreSubtotals="1" fieldPosition="0">
        <references count="2">
          <reference field="4294967294" count="1" selected="0">
            <x v="0"/>
          </reference>
          <reference field="10" count="1" selected="0" defaultSubtotal="1">
            <x v="7"/>
          </reference>
        </references>
      </pivotArea>
    </format>
    <format dxfId="429">
      <pivotArea dataOnly="0" outline="0" fieldPosition="0">
        <references count="1">
          <reference field="4294967294" count="1">
            <x v="0"/>
          </reference>
        </references>
      </pivotArea>
    </format>
    <format dxfId="428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"/>
          </reference>
          <reference field="11" count="1">
            <x v="9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7"/>
          </reference>
          <reference field="10" count="1" selected="0">
            <x v="7"/>
          </reference>
          <reference field="11" count="1">
            <x v="16"/>
          </reference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3">
          <reference field="0" count="1" selected="0">
            <x v="8"/>
          </reference>
          <reference field="10" count="1" selected="0">
            <x v="2"/>
          </reference>
          <reference field="11" count="1">
            <x v="37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2"/>
          </reference>
          <reference field="11" count="1">
            <x v="49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3"/>
          </reference>
          <reference field="11" count="1">
            <x v="27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6"/>
          </reference>
          <reference field="11" count="1">
            <x v="27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7"/>
          </reference>
          <reference field="11" count="3">
            <x v="28"/>
            <x v="42"/>
            <x v="43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7"/>
          </reference>
          <reference field="11" count="3">
            <x v="9"/>
            <x v="20"/>
            <x v="53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7"/>
          </reference>
          <reference field="11" count="5">
            <x v="1"/>
            <x v="8"/>
            <x v="21"/>
            <x v="38"/>
            <x v="55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8"/>
          </reference>
          <reference field="11" count="1">
            <x v="45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6"/>
          </reference>
          <reference field="10" count="1" selected="0">
            <x v="9"/>
          </reference>
          <reference field="11" count="3">
            <x v="10"/>
            <x v="21"/>
            <x v="40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1"/>
          </reference>
          <reference field="11" count="1">
            <x v="43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1"/>
          </reference>
          <reference field="11" count="1">
            <x v="20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1"/>
          </reference>
          <reference field="11" count="3">
            <x v="15"/>
            <x v="31"/>
            <x v="39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2"/>
          </reference>
          <reference field="11" count="2">
            <x v="8"/>
            <x v="21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3"/>
          </reference>
          <reference field="11" count="1">
            <x v="43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13"/>
          </reference>
          <reference field="11" count="1">
            <x v="4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4"/>
          </reference>
          <reference field="11" count="1">
            <x v="44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4"/>
          </reference>
          <reference field="11" count="1">
            <x v="45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5"/>
          </reference>
          <reference field="11" count="1">
            <x v="44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5"/>
          </reference>
          <reference field="11" count="1">
            <x v="51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4"/>
          </reference>
          <reference field="10" count="1" selected="0">
            <x v="15"/>
          </reference>
          <reference field="11" count="2">
            <x v="3"/>
            <x v="4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5"/>
          </reference>
          <reference field="11" count="2">
            <x v="44"/>
            <x v="45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27"/>
          </reference>
          <reference field="10" count="1" selected="0">
            <x v="15"/>
          </reference>
          <reference field="11" count="1">
            <x v="3"/>
          </reference>
        </references>
      </pivotArea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dataOnly="0" labelOnly="1" outline="0" fieldPosition="0">
        <references count="1">
          <reference field="10" count="11">
            <x v="2"/>
            <x v="3"/>
            <x v="6"/>
            <x v="7"/>
            <x v="8"/>
            <x v="9"/>
            <x v="11"/>
            <x v="12"/>
            <x v="13"/>
            <x v="14"/>
            <x v="15"/>
          </reference>
        </references>
      </pivotArea>
    </format>
    <format dxfId="397">
      <pivotArea dataOnly="0" labelOnly="1" outline="0" fieldPosition="0">
        <references count="1">
          <reference field="10" count="11" defaultSubtotal="1">
            <x v="2"/>
            <x v="3"/>
            <x v="6"/>
            <x v="7"/>
            <x v="8"/>
            <x v="9"/>
            <x v="11"/>
            <x v="12"/>
            <x v="13"/>
            <x v="14"/>
            <x v="15"/>
          </reference>
        </references>
      </pivotArea>
    </format>
    <format dxfId="396">
      <pivotArea dataOnly="0" labelOnly="1" grandRow="1" outline="0" fieldPosition="0"/>
    </format>
    <format dxfId="395">
      <pivotArea dataOnly="0" labelOnly="1" outline="0" fieldPosition="0">
        <references count="2">
          <reference field="0" count="5">
            <x v="1"/>
            <x v="3"/>
            <x v="5"/>
            <x v="13"/>
            <x v="25"/>
          </reference>
          <reference field="10" count="1" selected="0">
            <x v="7"/>
          </reference>
        </references>
      </pivotArea>
    </format>
    <format dxfId="394">
      <pivotArea dataOnly="0" labelOnly="1" outline="0" fieldPosition="0">
        <references count="2">
          <reference field="0" count="5">
            <x v="1"/>
            <x v="3"/>
            <x v="4"/>
            <x v="25"/>
            <x v="27"/>
          </reference>
          <reference field="10" count="1" selected="0">
            <x v="15"/>
          </reference>
        </references>
      </pivotArea>
    </format>
    <format dxfId="393">
      <pivotArea dataOnly="0" labelOnly="1" outline="0" fieldPosition="0">
        <references count="2">
          <reference field="0" count="3">
            <x v="1"/>
            <x v="3"/>
            <x v="5"/>
          </reference>
          <reference field="10" count="1" selected="0">
            <x v="11"/>
          </reference>
        </references>
      </pivotArea>
    </format>
    <format dxfId="392">
      <pivotArea dataOnly="0" labelOnly="1" outline="0" fieldPosition="0">
        <references count="2">
          <reference field="0" count="2">
            <x v="1"/>
            <x v="25"/>
          </reference>
          <reference field="10" count="1" selected="0">
            <x v="14"/>
          </reference>
        </references>
      </pivotArea>
    </format>
    <format dxfId="391">
      <pivotArea dataOnly="0" labelOnly="1" outline="0" fieldPosition="0">
        <references count="2">
          <reference field="0" count="2">
            <x v="8"/>
            <x v="13"/>
          </reference>
          <reference field="10" count="1" selected="0">
            <x v="2"/>
          </reference>
        </references>
      </pivotArea>
    </format>
    <format dxfId="390">
      <pivotArea dataOnly="0" labelOnly="1" outline="0" fieldPosition="0">
        <references count="2">
          <reference field="0" count="1">
            <x v="25"/>
          </reference>
          <reference field="10" count="1" selected="0">
            <x v="8"/>
          </reference>
        </references>
      </pivotArea>
    </format>
    <format dxfId="389">
      <pivotArea dataOnly="0" labelOnly="1" outline="0" fieldPosition="0">
        <references count="2">
          <reference field="0" count="2">
            <x v="1"/>
            <x v="13"/>
          </reference>
          <reference field="10" count="1" selected="0">
            <x v="13"/>
          </reference>
        </references>
      </pivotArea>
    </format>
    <format dxfId="388">
      <pivotArea dataOnly="0" labelOnly="1" outline="0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  <format dxfId="387">
      <pivotArea dataOnly="0" labelOnly="1" outline="0" fieldPosition="0">
        <references count="2">
          <reference field="0" count="1">
            <x v="1"/>
          </reference>
          <reference field="10" count="1" selected="0">
            <x v="6"/>
          </reference>
        </references>
      </pivotArea>
    </format>
    <format dxfId="386">
      <pivotArea dataOnly="0" labelOnly="1" outline="0" fieldPosition="0">
        <references count="2">
          <reference field="0" count="1">
            <x v="6"/>
          </reference>
          <reference field="10" count="1" selected="0">
            <x v="9"/>
          </reference>
        </references>
      </pivotArea>
    </format>
    <format dxfId="385">
      <pivotArea dataOnly="0" labelOnly="1" outline="0" fieldPosition="0">
        <references count="2">
          <reference field="0" count="1">
            <x v="5"/>
          </reference>
          <reference field="10" count="1" selected="0">
            <x v="12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7"/>
          </reference>
          <reference field="11" count="3">
            <x v="28"/>
            <x v="42"/>
            <x v="43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7"/>
          </reference>
          <reference field="11" count="3">
            <x v="9"/>
            <x v="20"/>
            <x v="53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7"/>
          </reference>
          <reference field="11" count="5">
            <x v="1"/>
            <x v="8"/>
            <x v="21"/>
            <x v="38"/>
            <x v="55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5"/>
          </reference>
          <reference field="11" count="1">
            <x v="44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5"/>
          </reference>
          <reference field="11" count="1">
            <x v="51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4"/>
          </reference>
          <reference field="10" count="1" selected="0">
            <x v="15"/>
          </reference>
          <reference field="11" count="2">
            <x v="3"/>
            <x v="4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5"/>
          </reference>
          <reference field="11" count="2">
            <x v="44"/>
            <x v="45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27"/>
          </reference>
          <reference field="10" count="1" selected="0">
            <x v="15"/>
          </reference>
          <reference field="11" count="1">
            <x v="3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1"/>
          </reference>
          <reference field="11" count="1">
            <x v="43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1"/>
          </reference>
          <reference field="11" count="1">
            <x v="20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1"/>
          </reference>
          <reference field="11" count="3">
            <x v="15"/>
            <x v="31"/>
            <x v="39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4"/>
          </reference>
          <reference field="11" count="1">
            <x v="44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4"/>
          </reference>
          <reference field="11" count="1">
            <x v="45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8"/>
          </reference>
          <reference field="10" count="1" selected="0">
            <x v="2"/>
          </reference>
          <reference field="11" count="1">
            <x v="37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2"/>
          </reference>
          <reference field="11" count="1">
            <x v="49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8"/>
          </reference>
          <reference field="11" count="1">
            <x v="45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3"/>
          </reference>
          <reference field="11" count="1">
            <x v="43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13"/>
          </reference>
          <reference field="11" count="1">
            <x v="4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3"/>
          </reference>
          <reference field="11" count="1">
            <x v="27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6"/>
          </reference>
          <reference field="11" count="1">
            <x v="27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6"/>
          </reference>
          <reference field="10" count="1" selected="0">
            <x v="9"/>
          </reference>
          <reference field="11" count="3">
            <x v="10"/>
            <x v="21"/>
            <x v="40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2"/>
          </reference>
          <reference field="11" count="2">
            <x v="8"/>
            <x v="21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10" count="0"/>
        </references>
      </pivotArea>
    </format>
    <format dxfId="358">
      <pivotArea dataOnly="0" outline="0" fieldPosition="0">
        <references count="1">
          <reference field="10" count="0" defaultSubtotal="1"/>
        </references>
      </pivotArea>
    </format>
    <format dxfId="357">
      <pivotArea field="6" type="button" dataOnly="0" labelOnly="1" outline="0" axis="axisPage" fieldPosition="0"/>
    </format>
    <format dxfId="356">
      <pivotArea dataOnly="0" labelOnly="1" outline="0" fieldPosition="0">
        <references count="1">
          <reference field="10" count="1">
            <x v="2"/>
          </reference>
        </references>
      </pivotArea>
    </format>
    <format dxfId="355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354">
      <pivotArea dataOnly="0" labelOnly="1" outline="0" fieldPosition="0">
        <references count="1">
          <reference field="10" count="1">
            <x v="6"/>
          </reference>
        </references>
      </pivotArea>
    </format>
    <format dxfId="353">
      <pivotArea dataOnly="0" labelOnly="1" outline="0" fieldPosition="0">
        <references count="1">
          <reference field="10" count="1" defaultSubtotal="1">
            <x v="6"/>
          </reference>
        </references>
      </pivotArea>
    </format>
    <format dxfId="352">
      <pivotArea type="all" dataOnly="0" outline="0" fieldPosition="0"/>
    </format>
    <format dxfId="351">
      <pivotArea outline="0" collapsedLevelsAreSubtotals="1" fieldPosition="0"/>
    </format>
    <format dxfId="350">
      <pivotArea dataOnly="0" labelOnly="1" outline="0" fieldPosition="0">
        <references count="1">
          <reference field="10" count="9">
            <x v="3"/>
            <x v="7"/>
            <x v="8"/>
            <x v="9"/>
            <x v="11"/>
            <x v="12"/>
            <x v="13"/>
            <x v="14"/>
            <x v="15"/>
          </reference>
        </references>
      </pivotArea>
    </format>
    <format dxfId="349">
      <pivotArea dataOnly="0" labelOnly="1" outline="0" fieldPosition="0">
        <references count="1">
          <reference field="10" count="9" defaultSubtotal="1">
            <x v="3"/>
            <x v="7"/>
            <x v="8"/>
            <x v="9"/>
            <x v="11"/>
            <x v="12"/>
            <x v="13"/>
            <x v="14"/>
            <x v="15"/>
          </reference>
        </references>
      </pivotArea>
    </format>
    <format dxfId="348">
      <pivotArea dataOnly="0" labelOnly="1" outline="0" fieldPosition="0">
        <references count="2">
          <reference field="0" count="5">
            <x v="1"/>
            <x v="3"/>
            <x v="5"/>
            <x v="13"/>
            <x v="25"/>
          </reference>
          <reference field="10" count="1" selected="0">
            <x v="7"/>
          </reference>
        </references>
      </pivotArea>
    </format>
    <format dxfId="347">
      <pivotArea dataOnly="0" labelOnly="1" outline="0" fieldPosition="0">
        <references count="2">
          <reference field="0" count="5">
            <x v="1"/>
            <x v="3"/>
            <x v="4"/>
            <x v="25"/>
            <x v="27"/>
          </reference>
          <reference field="10" count="1" selected="0">
            <x v="15"/>
          </reference>
        </references>
      </pivotArea>
    </format>
    <format dxfId="346">
      <pivotArea dataOnly="0" labelOnly="1" outline="0" fieldPosition="0">
        <references count="2">
          <reference field="0" count="3">
            <x v="1"/>
            <x v="3"/>
            <x v="5"/>
          </reference>
          <reference field="10" count="1" selected="0">
            <x v="11"/>
          </reference>
        </references>
      </pivotArea>
    </format>
    <format dxfId="345">
      <pivotArea dataOnly="0" labelOnly="1" outline="0" fieldPosition="0">
        <references count="2">
          <reference field="0" count="3">
            <x v="6"/>
            <x v="8"/>
            <x v="13"/>
          </reference>
          <reference field="10" count="1" selected="0">
            <x v="9"/>
          </reference>
        </references>
      </pivotArea>
    </format>
    <format dxfId="344">
      <pivotArea dataOnly="0" labelOnly="1" outline="0" fieldPosition="0">
        <references count="2">
          <reference field="0" count="2">
            <x v="1"/>
            <x v="13"/>
          </reference>
          <reference field="10" count="1" selected="0">
            <x v="13"/>
          </reference>
        </references>
      </pivotArea>
    </format>
    <format dxfId="343">
      <pivotArea dataOnly="0" labelOnly="1" outline="0" fieldPosition="0">
        <references count="2">
          <reference field="0" count="2">
            <x v="1"/>
            <x v="25"/>
          </reference>
          <reference field="10" count="1" selected="0">
            <x v="14"/>
          </reference>
        </references>
      </pivotArea>
    </format>
    <format dxfId="342">
      <pivotArea dataOnly="0" labelOnly="1" outline="0" fieldPosition="0">
        <references count="2">
          <reference field="0" count="1">
            <x v="25"/>
          </reference>
          <reference field="10" count="1" selected="0">
            <x v="8"/>
          </reference>
        </references>
      </pivotArea>
    </format>
    <format dxfId="341">
      <pivotArea dataOnly="0" labelOnly="1" outline="0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  <format dxfId="340">
      <pivotArea dataOnly="0" labelOnly="1" outline="0" fieldPosition="0">
        <references count="2">
          <reference field="0" count="1">
            <x v="5"/>
          </reference>
          <reference field="10" count="1" selected="0">
            <x v="12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7"/>
          </reference>
          <reference field="11" count="3">
            <x v="28"/>
            <x v="42"/>
            <x v="43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7"/>
          </reference>
          <reference field="11" count="3">
            <x v="9"/>
            <x v="20"/>
            <x v="53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7"/>
          </reference>
          <reference field="11" count="5">
            <x v="1"/>
            <x v="8"/>
            <x v="21"/>
            <x v="38"/>
            <x v="55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7"/>
          </reference>
          <reference field="11" count="1">
            <x v="45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5"/>
          </reference>
          <reference field="11" count="1">
            <x v="44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5"/>
          </reference>
          <reference field="11" count="1">
            <x v="51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4"/>
          </reference>
          <reference field="10" count="1" selected="0">
            <x v="15"/>
          </reference>
          <reference field="11" count="2">
            <x v="3"/>
            <x v="4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5"/>
          </reference>
          <reference field="11" count="2">
            <x v="44"/>
            <x v="45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27"/>
          </reference>
          <reference field="10" count="1" selected="0">
            <x v="15"/>
          </reference>
          <reference field="11" count="1">
            <x v="3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1"/>
          </reference>
          <reference field="11" count="1">
            <x v="43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3"/>
          </reference>
          <reference field="10" count="1" selected="0">
            <x v="11"/>
          </reference>
          <reference field="11" count="1">
            <x v="20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1"/>
          </reference>
          <reference field="11" count="3">
            <x v="15"/>
            <x v="31"/>
            <x v="39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6"/>
          </reference>
          <reference field="10" count="1" selected="0">
            <x v="9"/>
          </reference>
          <reference field="11" count="3">
            <x v="10"/>
            <x v="21"/>
            <x v="40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8"/>
          </reference>
          <reference field="10" count="1" selected="0">
            <x v="9"/>
          </reference>
          <reference field="11" count="1">
            <x v="37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9"/>
          </reference>
          <reference field="11" count="1">
            <x v="49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3"/>
          </reference>
          <reference field="11" count="2">
            <x v="27"/>
            <x v="43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3"/>
          </reference>
          <reference field="10" count="1" selected="0">
            <x v="13"/>
          </reference>
          <reference field="11" count="1">
            <x v="4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14"/>
          </reference>
          <reference field="11" count="1">
            <x v="44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14"/>
          </reference>
          <reference field="11" count="1">
            <x v="45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25"/>
          </reference>
          <reference field="10" count="1" selected="0">
            <x v="8"/>
          </reference>
          <reference field="11" count="1">
            <x v="45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10" count="1" selected="0">
            <x v="3"/>
          </reference>
          <reference field="11" count="1">
            <x v="2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5"/>
          </reference>
          <reference field="10" count="1" selected="0">
            <x v="12"/>
          </reference>
          <reference field="11" count="2">
            <x v="8"/>
            <x v="21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outline="0" fieldPosition="0">
        <references count="1">
          <reference field="4294967294" count="1">
            <x v="1"/>
          </reference>
        </references>
      </pivotArea>
    </format>
    <format dxfId="3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2">
      <pivotArea dataOnly="0" labelOnly="1" outline="0" fieldPosition="0">
        <references count="1">
          <reference field="10" count="1" defaultSubtotal="1">
            <x v="7"/>
          </reference>
        </references>
      </pivotArea>
    </format>
    <format dxfId="311">
      <pivotArea dataOnly="0" labelOnly="1" outline="0" fieldPosition="0">
        <references count="1">
          <reference field="10" count="1" defaultSubtotal="1">
            <x v="15"/>
          </reference>
        </references>
      </pivotArea>
    </format>
    <format dxfId="310">
      <pivotArea dataOnly="0" labelOnly="1" outline="0" fieldPosition="0">
        <references count="1">
          <reference field="10" count="1" defaultSubtotal="1">
            <x v="11"/>
          </reference>
        </references>
      </pivotArea>
    </format>
    <format dxfId="309">
      <pivotArea dataOnly="0" labelOnly="1" outline="0" fieldPosition="0">
        <references count="1">
          <reference field="10" count="1" defaultSubtotal="1">
            <x v="9"/>
          </reference>
        </references>
      </pivotArea>
    </format>
    <format dxfId="308">
      <pivotArea dataOnly="0" labelOnly="1" outline="0" fieldPosition="0">
        <references count="1">
          <reference field="10" count="1" defaultSubtotal="1">
            <x v="13"/>
          </reference>
        </references>
      </pivotArea>
    </format>
    <format dxfId="307">
      <pivotArea dataOnly="0" labelOnly="1" outline="0" fieldPosition="0">
        <references count="1">
          <reference field="10" count="1" defaultSubtotal="1">
            <x v="14"/>
          </reference>
        </references>
      </pivotArea>
    </format>
    <format dxfId="306">
      <pivotArea dataOnly="0" labelOnly="1" outline="0" fieldPosition="0">
        <references count="1">
          <reference field="10" count="1" defaultSubtotal="1">
            <x v="8"/>
          </reference>
        </references>
      </pivotArea>
    </format>
    <format dxfId="305">
      <pivotArea dataOnly="0" labelOnly="1" outline="0" fieldPosition="0">
        <references count="1">
          <reference field="10" count="1" defaultSubtotal="1">
            <x v="3"/>
          </reference>
        </references>
      </pivotArea>
    </format>
    <format dxfId="304">
      <pivotArea dataOnly="0" labelOnly="1" outline="0" fieldPosition="0">
        <references count="1">
          <reference field="10" count="1" defaultSubtotal="1">
            <x v="12"/>
          </reference>
        </references>
      </pivotArea>
    </format>
    <format dxfId="303">
      <pivotArea dataOnly="0" labelOnly="1" grandRow="1" outline="0" fieldPosition="0"/>
    </format>
    <format dxfId="302">
      <pivotArea dataOnly="0" labelOnly="1" outline="0" fieldPosition="0">
        <references count="4">
          <reference field="0" count="1" selected="0">
            <x v="1"/>
          </reference>
          <reference field="2" count="1">
            <x v="10"/>
          </reference>
          <reference field="10" count="1" selected="0">
            <x v="7"/>
          </reference>
          <reference field="11" count="1" selected="0">
            <x v="28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1"/>
          </reference>
          <reference field="2" count="1">
            <x v="10"/>
          </reference>
          <reference field="10" count="1" selected="0">
            <x v="7"/>
          </reference>
          <reference field="11" count="1" selected="0">
            <x v="42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7"/>
          </reference>
          <reference field="11" count="1" selected="0">
            <x v="43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10" count="1" selected="0">
            <x v="7"/>
          </reference>
          <reference field="11" count="1" selected="0">
            <x v="9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3"/>
          </reference>
          <reference field="2" count="2">
            <x v="5"/>
            <x v="6"/>
          </reference>
          <reference field="10" count="1" selected="0">
            <x v="7"/>
          </reference>
          <reference field="11" count="1" selected="0">
            <x v="20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3"/>
          </reference>
          <reference field="2" count="1">
            <x v="8"/>
          </reference>
          <reference field="10" count="1" selected="0">
            <x v="7"/>
          </reference>
          <reference field="11" count="1" selected="0">
            <x v="53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7"/>
          </reference>
          <reference field="11" count="1" selected="0">
            <x v="1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5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8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5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21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5"/>
          </reference>
          <reference field="2" count="2">
            <x v="3"/>
            <x v="4"/>
          </reference>
          <reference field="10" count="1" selected="0">
            <x v="7"/>
          </reference>
          <reference field="11" count="1" selected="0">
            <x v="38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5"/>
          </reference>
          <reference field="2" count="3">
            <x v="3"/>
            <x v="4"/>
            <x v="8"/>
          </reference>
          <reference field="10" count="1" selected="0">
            <x v="7"/>
          </reference>
          <reference field="11" count="1" selected="0">
            <x v="55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13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45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7"/>
          </reference>
          <reference field="11" count="1" selected="0">
            <x v="45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1"/>
          </reference>
          <reference field="2" count="3">
            <x v="3"/>
            <x v="4"/>
            <x v="5"/>
          </reference>
          <reference field="10" count="1" selected="0">
            <x v="15"/>
          </reference>
          <reference field="11" count="1" selected="0">
            <x v="44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3"/>
          </reference>
          <reference field="2" count="2">
            <x v="4"/>
            <x v="5"/>
          </reference>
          <reference field="10" count="1" selected="0">
            <x v="15"/>
          </reference>
          <reference field="11" count="1" selected="0">
            <x v="51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4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3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4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4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25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44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15"/>
          </reference>
          <reference field="11" count="1" selected="0">
            <x v="45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27"/>
          </reference>
          <reference field="2" count="1">
            <x v="5"/>
          </reference>
          <reference field="10" count="1" selected="0">
            <x v="15"/>
          </reference>
          <reference field="11" count="1" selected="0">
            <x v="3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11"/>
          </reference>
          <reference field="11" count="1" selected="0">
            <x v="43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10" count="1" selected="0">
            <x v="11"/>
          </reference>
          <reference field="11" count="1" selected="0">
            <x v="20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15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31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39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10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21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40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8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37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13"/>
          </reference>
          <reference field="2" count="1">
            <x v="4"/>
          </reference>
          <reference field="10" count="1" selected="0">
            <x v="9"/>
          </reference>
          <reference field="11" count="1" selected="0">
            <x v="49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13"/>
          </reference>
          <reference field="11" count="1" selected="0">
            <x v="27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13"/>
          </reference>
          <reference field="11" count="1" selected="0">
            <x v="43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13"/>
          </reference>
          <reference field="2" count="1">
            <x v="3"/>
          </reference>
          <reference field="10" count="1" selected="0">
            <x v="13"/>
          </reference>
          <reference field="11" count="1" selected="0">
            <x v="4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14"/>
          </reference>
          <reference field="11" count="1" selected="0">
            <x v="44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25"/>
          </reference>
          <reference field="2" count="1">
            <x v="5"/>
          </reference>
          <reference field="10" count="1" selected="0">
            <x v="14"/>
          </reference>
          <reference field="11" count="1" selected="0">
            <x v="45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8"/>
          </reference>
          <reference field="11" count="1" selected="0">
            <x v="45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3"/>
          </reference>
          <reference field="11" count="1" selected="0">
            <x v="27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12"/>
          </reference>
          <reference field="11" count="1" selected="0">
            <x v="8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12"/>
          </reference>
          <reference field="11" count="1" selected="0">
            <x v="21"/>
          </reference>
        </references>
      </pivotArea>
    </format>
    <format dxfId="263">
      <pivotArea dataOnly="0" labelOnly="1" outline="0" fieldPosition="0">
        <references count="1">
          <reference field="10" count="1" defaultSubtotal="1">
            <x v="7"/>
          </reference>
        </references>
      </pivotArea>
    </format>
    <format dxfId="262">
      <pivotArea dataOnly="0" labelOnly="1" outline="0" fieldPosition="0">
        <references count="1">
          <reference field="10" count="1" defaultSubtotal="1">
            <x v="15"/>
          </reference>
        </references>
      </pivotArea>
    </format>
    <format dxfId="261">
      <pivotArea dataOnly="0" labelOnly="1" outline="0" fieldPosition="0">
        <references count="1">
          <reference field="10" count="1" defaultSubtotal="1">
            <x v="11"/>
          </reference>
        </references>
      </pivotArea>
    </format>
    <format dxfId="260">
      <pivotArea dataOnly="0" labelOnly="1" outline="0" fieldPosition="0">
        <references count="1">
          <reference field="10" count="1" defaultSubtotal="1">
            <x v="9"/>
          </reference>
        </references>
      </pivotArea>
    </format>
    <format dxfId="259">
      <pivotArea dataOnly="0" labelOnly="1" outline="0" fieldPosition="0">
        <references count="1">
          <reference field="10" count="1" defaultSubtotal="1">
            <x v="13"/>
          </reference>
        </references>
      </pivotArea>
    </format>
    <format dxfId="258">
      <pivotArea dataOnly="0" labelOnly="1" outline="0" fieldPosition="0">
        <references count="1">
          <reference field="10" count="1" defaultSubtotal="1">
            <x v="14"/>
          </reference>
        </references>
      </pivotArea>
    </format>
    <format dxfId="257">
      <pivotArea dataOnly="0" labelOnly="1" outline="0" fieldPosition="0">
        <references count="1">
          <reference field="10" count="1" defaultSubtotal="1">
            <x v="8"/>
          </reference>
        </references>
      </pivotArea>
    </format>
    <format dxfId="256">
      <pivotArea dataOnly="0" labelOnly="1" outline="0" fieldPosition="0">
        <references count="1">
          <reference field="10" count="1" defaultSubtotal="1">
            <x v="3"/>
          </reference>
        </references>
      </pivotArea>
    </format>
    <format dxfId="255">
      <pivotArea dataOnly="0" labelOnly="1" outline="0" fieldPosition="0">
        <references count="1">
          <reference field="10" count="1" defaultSubtotal="1">
            <x v="12"/>
          </reference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4">
          <reference field="0" count="1" selected="0">
            <x v="1"/>
          </reference>
          <reference field="2" count="1">
            <x v="10"/>
          </reference>
          <reference field="10" count="1" selected="0">
            <x v="7"/>
          </reference>
          <reference field="11" count="1" selected="0">
            <x v="28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1"/>
          </reference>
          <reference field="2" count="1">
            <x v="10"/>
          </reference>
          <reference field="10" count="1" selected="0">
            <x v="7"/>
          </reference>
          <reference field="11" count="1" selected="0">
            <x v="42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7"/>
          </reference>
          <reference field="11" count="1" selected="0">
            <x v="43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10" count="1" selected="0">
            <x v="7"/>
          </reference>
          <reference field="11" count="1" selected="0">
            <x v="9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3"/>
          </reference>
          <reference field="2" count="2">
            <x v="5"/>
            <x v="6"/>
          </reference>
          <reference field="10" count="1" selected="0">
            <x v="7"/>
          </reference>
          <reference field="11" count="1" selected="0">
            <x v="20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3"/>
          </reference>
          <reference field="2" count="1">
            <x v="8"/>
          </reference>
          <reference field="10" count="1" selected="0">
            <x v="7"/>
          </reference>
          <reference field="11" count="1" selected="0">
            <x v="5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7"/>
          </reference>
          <reference field="11" count="1" selected="0">
            <x v="1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5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8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5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21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5"/>
          </reference>
          <reference field="2" count="2">
            <x v="3"/>
            <x v="4"/>
          </reference>
          <reference field="10" count="1" selected="0">
            <x v="7"/>
          </reference>
          <reference field="11" count="1" selected="0">
            <x v="38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5"/>
          </reference>
          <reference field="2" count="3">
            <x v="3"/>
            <x v="4"/>
            <x v="8"/>
          </reference>
          <reference field="10" count="1" selected="0">
            <x v="7"/>
          </reference>
          <reference field="11" count="1" selected="0">
            <x v="55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13"/>
          </reference>
          <reference field="2" count="1">
            <x v="7"/>
          </reference>
          <reference field="10" count="1" selected="0">
            <x v="7"/>
          </reference>
          <reference field="11" count="1" selected="0">
            <x v="45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7"/>
          </reference>
          <reference field="11" count="1" selected="0">
            <x v="45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1"/>
          </reference>
          <reference field="2" count="3">
            <x v="3"/>
            <x v="4"/>
            <x v="5"/>
          </reference>
          <reference field="10" count="1" selected="0">
            <x v="15"/>
          </reference>
          <reference field="11" count="1" selected="0">
            <x v="44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3"/>
          </reference>
          <reference field="2" count="2">
            <x v="4"/>
            <x v="5"/>
          </reference>
          <reference field="10" count="1" selected="0">
            <x v="15"/>
          </reference>
          <reference field="11" count="1" selected="0">
            <x v="51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4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3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4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4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25"/>
          </reference>
          <reference field="2" count="1">
            <x v="4"/>
          </reference>
          <reference field="10" count="1" selected="0">
            <x v="15"/>
          </reference>
          <reference field="11" count="1" selected="0">
            <x v="44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15"/>
          </reference>
          <reference field="11" count="1" selected="0">
            <x v="45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27"/>
          </reference>
          <reference field="2" count="1">
            <x v="5"/>
          </reference>
          <reference field="10" count="1" selected="0">
            <x v="15"/>
          </reference>
          <reference field="11" count="1" selected="0">
            <x v="3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11"/>
          </reference>
          <reference field="11" count="1" selected="0">
            <x v="43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10" count="1" selected="0">
            <x v="11"/>
          </reference>
          <reference field="11" count="1" selected="0">
            <x v="20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15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31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10" count="1" selected="0">
            <x v="11"/>
          </reference>
          <reference field="11" count="1" selected="0">
            <x v="39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10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21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40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8"/>
          </reference>
          <reference field="2" count="1">
            <x v="3"/>
          </reference>
          <reference field="10" count="1" selected="0">
            <x v="9"/>
          </reference>
          <reference field="11" count="1" selected="0">
            <x v="37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13"/>
          </reference>
          <reference field="2" count="1">
            <x v="4"/>
          </reference>
          <reference field="10" count="1" selected="0">
            <x v="9"/>
          </reference>
          <reference field="11" count="1" selected="0">
            <x v="49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13"/>
          </reference>
          <reference field="11" count="1" selected="0">
            <x v="27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1"/>
          </reference>
          <reference field="2" count="1">
            <x v="6"/>
          </reference>
          <reference field="10" count="1" selected="0">
            <x v="13"/>
          </reference>
          <reference field="11" count="1" selected="0">
            <x v="43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13"/>
          </reference>
          <reference field="2" count="1">
            <x v="3"/>
          </reference>
          <reference field="10" count="1" selected="0">
            <x v="13"/>
          </reference>
          <reference field="11" count="1" selected="0">
            <x v="4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14"/>
          </reference>
          <reference field="11" count="1" selected="0">
            <x v="44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25"/>
          </reference>
          <reference field="2" count="1">
            <x v="5"/>
          </reference>
          <reference field="10" count="1" selected="0">
            <x v="14"/>
          </reference>
          <reference field="11" count="1" selected="0">
            <x v="45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25"/>
          </reference>
          <reference field="2" count="1">
            <x v="6"/>
          </reference>
          <reference field="10" count="1" selected="0">
            <x v="8"/>
          </reference>
          <reference field="11" count="1" selected="0">
            <x v="45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1"/>
          </reference>
          <reference field="2" count="1">
            <x v="3"/>
          </reference>
          <reference field="10" count="1" selected="0">
            <x v="3"/>
          </reference>
          <reference field="11" count="1" selected="0">
            <x v="27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12"/>
          </reference>
          <reference field="11" count="1" selected="0">
            <x v="8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10" count="1" selected="0">
            <x v="12"/>
          </reference>
          <reference field="11" count="1" selected="0">
            <x v="21"/>
          </reference>
        </references>
      </pivotArea>
    </format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liente x producto">
  <location ref="A5:B21" firstHeaderRow="1" firstDataRow="1" firstDataCol="1" rowPageCount="1" colPageCount="1"/>
  <pivotFields count="39">
    <pivotField showAll="0"/>
    <pivotField axis="axisRow" showAll="0" defaultSubtotal="0">
      <items count="38">
        <item x="0"/>
        <item x="5"/>
        <item x="9"/>
        <item x="15"/>
        <item x="23"/>
        <item x="26"/>
        <item x="28"/>
        <item x="31"/>
        <item x="34"/>
        <item x="2"/>
        <item x="27"/>
        <item x="24"/>
        <item x="32"/>
        <item x="10"/>
        <item m="1" x="35"/>
        <item x="18"/>
        <item x="1"/>
        <item x="4"/>
        <item x="11"/>
        <item x="12"/>
        <item x="14"/>
        <item x="13"/>
        <item x="22"/>
        <item x="7"/>
        <item m="1" x="37"/>
        <item x="19"/>
        <item x="16"/>
        <item x="3"/>
        <item x="6"/>
        <item x="29"/>
        <item m="1" x="36"/>
        <item x="8"/>
        <item x="17"/>
        <item x="20"/>
        <item x="21"/>
        <item x="30"/>
        <item x="25"/>
        <item x="33"/>
      </items>
    </pivotField>
    <pivotField showAll="0" defaultSubtotal="0"/>
    <pivotField numFmtId="164" showAll="0" defaultSubtotal="0"/>
    <pivotField showAll="0"/>
    <pivotField numFmtId="165" showAll="0" defaultSubtotal="0"/>
    <pivotField numFmtId="164"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 defaultSubtotal="0"/>
    <pivotField numFmtId="1" showAll="0" defaultSubtotal="0"/>
    <pivotField showAll="0"/>
    <pivotField showAll="0" defaultSubtotal="0"/>
    <pivotField axis="axisRow" showAll="0">
      <items count="54">
        <item x="8"/>
        <item x="1"/>
        <item x="0"/>
        <item x="4"/>
        <item x="3"/>
        <item x="15"/>
        <item x="21"/>
        <item x="5"/>
        <item x="29"/>
        <item x="16"/>
        <item x="18"/>
        <item x="26"/>
        <item x="27"/>
        <item x="23"/>
        <item x="40"/>
        <item x="38"/>
        <item x="2"/>
        <item x="24"/>
        <item x="28"/>
        <item x="10"/>
        <item x="14"/>
        <item x="39"/>
        <item x="17"/>
        <item x="32"/>
        <item x="20"/>
        <item x="25"/>
        <item x="34"/>
        <item x="42"/>
        <item x="43"/>
        <item x="47"/>
        <item x="36"/>
        <item x="7"/>
        <item x="33"/>
        <item x="9"/>
        <item x="48"/>
        <item x="41"/>
        <item x="46"/>
        <item x="45"/>
        <item x="49"/>
        <item x="44"/>
        <item m="1" x="52"/>
        <item m="1" x="51"/>
        <item x="11"/>
        <item x="12"/>
        <item x="13"/>
        <item x="6"/>
        <item x="30"/>
        <item m="1" x="50"/>
        <item x="37"/>
        <item x="19"/>
        <item x="22"/>
        <item x="31"/>
        <item x="35"/>
        <item t="default"/>
      </items>
    </pivotField>
    <pivotField numFmtId="4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axis="axisPage" multipleItemSelectionAllowed="1" showAll="0">
      <items count="9">
        <item h="1" x="0"/>
        <item h="1" x="3"/>
        <item h="1" x="5"/>
        <item x="2"/>
        <item h="1" x="1"/>
        <item h="1" x="4"/>
        <item x="6"/>
        <item h="1" x="7"/>
        <item t="default"/>
      </items>
    </pivotField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</pivotFields>
  <rowFields count="2">
    <field x="1"/>
    <field x="21"/>
  </rowFields>
  <rowItems count="16">
    <i>
      <x v="8"/>
    </i>
    <i r="1">
      <x v="39"/>
    </i>
    <i>
      <x v="11"/>
    </i>
    <i r="1">
      <x v="18"/>
    </i>
    <i>
      <x v="27"/>
    </i>
    <i r="1">
      <x v="45"/>
    </i>
    <i>
      <x v="28"/>
    </i>
    <i r="1">
      <x v="20"/>
    </i>
    <i r="1">
      <x v="42"/>
    </i>
    <i r="1">
      <x v="43"/>
    </i>
    <i r="1">
      <x v="44"/>
    </i>
    <i>
      <x v="33"/>
    </i>
    <i r="1">
      <x v="1"/>
    </i>
    <i r="1">
      <x v="2"/>
    </i>
    <i r="1">
      <x v="11"/>
    </i>
    <i t="grand">
      <x/>
    </i>
  </rowItems>
  <colItems count="1">
    <i/>
  </colItems>
  <pageFields count="1">
    <pageField fld="32" hier="-1"/>
  </pageFields>
  <dataFields count="1">
    <dataField name="Cantidad Camiones" fld="36" baseField="1" baseItem="3"/>
  </dataFields>
  <formats count="26">
    <format dxfId="181">
      <pivotArea outline="0" collapsedLevelsAreSubtotals="1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77">
      <pivotArea dataOnly="0" labelOnly="1" grandRow="1" outline="0" fieldPosition="0"/>
    </format>
    <format dxfId="176">
      <pivotArea dataOnly="0" labelOnly="1" fieldPosition="0">
        <references count="1">
          <reference field="21" count="0"/>
        </references>
      </pivotArea>
    </format>
    <format dxfId="175">
      <pivotArea type="all" dataOnly="0" outline="0" fieldPosition="0"/>
    </format>
    <format dxfId="174">
      <pivotArea dataOnly="0" labelOnly="1" grandRow="1" outline="0" fieldPosition="0"/>
    </format>
    <format dxfId="173">
      <pivotArea field="32" type="button" dataOnly="0" labelOnly="1" outline="0" axis="axisPage" fieldPosition="0"/>
    </format>
    <format dxfId="172">
      <pivotArea dataOnly="0" labelOnly="1" grandRow="1" outline="0" fieldPosition="0"/>
    </format>
    <format dxfId="171">
      <pivotArea grandRow="1"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dataOnly="0" labelOnly="1" outline="0" axis="axisValues" fieldPosition="0"/>
    </format>
    <format dxfId="167">
      <pivotArea dataOnly="0" labelOnly="1" grandRow="1" outline="0" fieldPosition="0"/>
    </format>
    <format dxfId="166">
      <pivotArea dataOnly="0" labelOnly="1" fieldPosition="0">
        <references count="1">
          <reference field="1" count="0"/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1" type="button" dataOnly="0" labelOnly="1" outline="0" axis="axisRow" fieldPosition="0"/>
    </format>
    <format dxfId="162">
      <pivotArea dataOnly="0" labelOnly="1" outline="0" axis="axisValues" fieldPosition="0"/>
    </format>
    <format dxfId="161">
      <pivotArea dataOnly="0" labelOnly="1" fieldPosition="0">
        <references count="1">
          <reference field="1" count="8">
            <x v="2"/>
            <x v="3"/>
            <x v="4"/>
            <x v="6"/>
            <x v="7"/>
            <x v="8"/>
            <x v="10"/>
            <x v="12"/>
          </reference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2"/>
          </reference>
          <reference field="21" count="8">
            <x v="2"/>
            <x v="3"/>
            <x v="4"/>
            <x v="10"/>
            <x v="12"/>
            <x v="13"/>
            <x v="14"/>
            <x v="15"/>
          </reference>
        </references>
      </pivotArea>
    </format>
    <format dxfId="158">
      <pivotArea field="1" type="button" dataOnly="0" labelOnly="1" outline="0" axis="axisRow" fieldPosition="0"/>
    </format>
    <format dxfId="157">
      <pivotArea field="1" type="button" dataOnly="0" labelOnly="1" outline="0" axis="axisRow" fieldPosition="0"/>
    </format>
    <format dxfId="156">
      <pivotArea dataOnly="0" labelOnly="1" outline="0" fieldPosition="0">
        <references count="1">
          <reference field="32" count="0"/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20:E24" firstHeaderRow="1" firstDataRow="1" firstDataCol="1" rowPageCount="1" colPageCount="1"/>
  <pivotFields count="39">
    <pivotField showAll="0"/>
    <pivotField showAll="0"/>
    <pivotField showAll="0"/>
    <pivotField numFmtId="14" showAll="0"/>
    <pivotField showAll="0"/>
    <pivotField numFmtId="165" showAll="0" defaultSubtotal="0"/>
    <pivotField numFmtId="164" showAll="0" defaultSubtotal="0"/>
    <pivotField numFmtId="1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4"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 defaultSubtotal="0"/>
    <pivotField axis="axisPage" multipleItemSelectionAllowed="1" showAll="0">
      <items count="9">
        <item h="1" x="0"/>
        <item h="1" x="5"/>
        <item h="1" x="3"/>
        <item x="2"/>
        <item h="1" x="1"/>
        <item h="1" x="4"/>
        <item x="6"/>
        <item h="1" x="7"/>
        <item t="default"/>
      </items>
    </pivotField>
    <pivotField showAll="0" defaultSubtotal="0"/>
    <pivotField showAll="0" defaultSubtotal="0"/>
    <pivotField showAll="0"/>
    <pivotField dataField="1" showAll="0"/>
    <pivotField axis="axisRow" showAll="0" sortType="descending">
      <items count="10">
        <item x="2"/>
        <item h="1" x="0"/>
        <item x="1"/>
        <item x="4"/>
        <item m="1" x="8"/>
        <item x="3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37"/>
  </rowFields>
  <rowItems count="4">
    <i>
      <x/>
    </i>
    <i>
      <x v="3"/>
    </i>
    <i>
      <x v="7"/>
    </i>
    <i t="grand">
      <x/>
    </i>
  </rowItems>
  <colItems count="1">
    <i/>
  </colItems>
  <pageFields count="1">
    <pageField fld="32" hier="-1"/>
  </pageFields>
  <dataFields count="1">
    <dataField name="Soma de Camiones" fld="36" baseField="0" baseItem="0" numFmtId="166"/>
  </dataFields>
  <formats count="17">
    <format dxfId="198">
      <pivotArea type="all" dataOnly="0" outline="0" fieldPosition="0"/>
    </format>
    <format dxfId="197">
      <pivotArea outline="0" collapsedLevelsAreSubtotals="1" fieldPosition="0"/>
    </format>
    <format dxfId="196">
      <pivotArea dataOnly="0" labelOnly="1" fieldPosition="0">
        <references count="1">
          <reference field="37" count="0"/>
        </references>
      </pivotArea>
    </format>
    <format dxfId="195">
      <pivotArea outline="0" collapsedLevelsAreSubtotals="1" fieldPosition="0"/>
    </format>
    <format dxfId="194">
      <pivotArea grandRow="1" outline="0" collapsedLevelsAreSubtotals="1" fieldPosition="0"/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37" type="button" dataOnly="0" labelOnly="1" outline="0" axis="axisRow" fieldPosition="0"/>
    </format>
    <format dxfId="190">
      <pivotArea dataOnly="0" labelOnly="1" outline="0" axis="axisValues" fieldPosition="0"/>
    </format>
    <format dxfId="189">
      <pivotArea dataOnly="0" labelOnly="1" fieldPosition="0">
        <references count="1">
          <reference field="37" count="1">
            <x v="0"/>
          </reference>
        </references>
      </pivotArea>
    </format>
    <format dxfId="188">
      <pivotArea dataOnly="0" labelOnly="1" grandRow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7" type="button" dataOnly="0" labelOnly="1" outline="0" axis="axisRow" fieldPosition="0"/>
    </format>
    <format dxfId="184">
      <pivotArea dataOnly="0" labelOnly="1" outline="0" axis="axisValues" fieldPosition="0"/>
    </format>
    <format dxfId="183">
      <pivotArea dataOnly="0" labelOnly="1" fieldPosition="0">
        <references count="1">
          <reference field="37" count="1">
            <x v="0"/>
          </reference>
        </references>
      </pivotArea>
    </format>
    <format dxfId="182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>
  <location ref="D5:E9" firstHeaderRow="1" firstDataRow="1" firstDataCol="1" rowPageCount="1" colPageCount="1"/>
  <pivotFields count="39">
    <pivotField showAll="0"/>
    <pivotField showAll="0"/>
    <pivotField showAll="0"/>
    <pivotField numFmtId="14" showAll="0"/>
    <pivotField showAll="0"/>
    <pivotField numFmtId="165" showAll="0" defaultSubtotal="0"/>
    <pivotField numFmtId="164" showAll="0" defaultSubtotal="0"/>
    <pivotField numFmtId="1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4"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 defaultSubtotal="0"/>
    <pivotField axis="axisPage" multipleItemSelectionAllowed="1" showAll="0">
      <items count="9">
        <item h="1" x="0"/>
        <item h="1" x="5"/>
        <item h="1" x="3"/>
        <item x="2"/>
        <item h="1" x="1"/>
        <item h="1" x="4"/>
        <item x="6"/>
        <item h="1" x="7"/>
        <item t="default"/>
      </items>
    </pivotField>
    <pivotField showAll="0" defaultSubtotal="0"/>
    <pivotField showAll="0" defaultSubtotal="0"/>
    <pivotField showAll="0"/>
    <pivotField dataField="1" showAll="0"/>
    <pivotField axis="axisRow" showAll="0">
      <items count="10">
        <item x="2"/>
        <item h="1" x="0"/>
        <item x="1"/>
        <item x="4"/>
        <item m="1" x="8"/>
        <item x="3"/>
        <item x="5"/>
        <item x="6"/>
        <item x="7"/>
        <item t="default"/>
      </items>
    </pivotField>
    <pivotField showAll="0" defaultSubtotal="0"/>
  </pivotFields>
  <rowFields count="1">
    <field x="37"/>
  </rowFields>
  <rowItems count="4">
    <i>
      <x/>
    </i>
    <i>
      <x v="3"/>
    </i>
    <i>
      <x v="7"/>
    </i>
    <i t="grand">
      <x/>
    </i>
  </rowItems>
  <colItems count="1">
    <i/>
  </colItems>
  <pageFields count="1">
    <pageField fld="32" hier="-1"/>
  </pageFields>
  <dataFields count="1">
    <dataField name="Soma de Camiones" fld="36" baseField="0" baseItem="0"/>
  </dataFields>
  <formats count="14">
    <format dxfId="212">
      <pivotArea grandRow="1" outline="0" collapsedLevelsAreSubtotals="1" fieldPosition="0"/>
    </format>
    <format dxfId="211">
      <pivotArea collapsedLevelsAreSubtotals="1" fieldPosition="0">
        <references count="1">
          <reference field="37" count="0"/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37" type="button" dataOnly="0" labelOnly="1" outline="0" axis="axisRow" fieldPosition="0"/>
    </format>
    <format dxfId="207">
      <pivotArea dataOnly="0" labelOnly="1" outline="0" axis="axisValues" fieldPosition="0"/>
    </format>
    <format dxfId="206">
      <pivotArea dataOnly="0" labelOnly="1" fieldPosition="0">
        <references count="1">
          <reference field="37" count="1">
            <x v="0"/>
          </reference>
        </references>
      </pivotArea>
    </format>
    <format dxfId="205">
      <pivotArea dataOnly="0" labelOnly="1" grandRow="1" outline="0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37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fieldPosition="0">
        <references count="1">
          <reference field="37" count="1">
            <x v="0"/>
          </reference>
        </references>
      </pivotArea>
    </format>
    <format dxfId="199">
      <pivotArea dataOnly="0" labelOnly="1" grandRow="1" outline="0" fieldPosition="0"/>
    </format>
  </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0"/>
          </reference>
          <reference field="37" count="1" selected="0">
            <x v="5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liente x producto">
  <location ref="A5:B12" firstHeaderRow="1" firstDataRow="1" firstDataCol="1" rowPageCount="1" colPageCount="1"/>
  <pivotFields count="40">
    <pivotField showAll="0" defaultSubtotal="0"/>
    <pivotField axis="axisRow" showAll="0" defaultSubtotal="0">
      <items count="5">
        <item x="1"/>
        <item x="2"/>
        <item x="0"/>
        <item x="3"/>
        <item x="4"/>
      </items>
    </pivotField>
    <pivotField showAll="0"/>
    <pivotField showAll="0"/>
    <pivotField numFmtId="164" showAll="0"/>
    <pivotField numFmtId="14" showAll="0"/>
    <pivotField numFmtId="165"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 sortType="ascending">
      <items count="13">
        <item x="1"/>
        <item x="8"/>
        <item x="2"/>
        <item x="7"/>
        <item x="4"/>
        <item x="10"/>
        <item x="5"/>
        <item x="3"/>
        <item x="6"/>
        <item x="0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4" showAll="0"/>
    <pivotField numFmtId="2" showAll="0"/>
    <pivotField numFmtId="2" showAll="0"/>
    <pivotField numFmtId="2" showAll="0" defaultSubtotal="0"/>
    <pivotField numFmtId="14"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axis="axisPage" multipleItemSelectionAllowed="1" showAll="0">
      <items count="6">
        <item x="4"/>
        <item h="1" x="0"/>
        <item h="1" x="1"/>
        <item h="1" x="3"/>
        <item h="1" x="2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2">
    <field x="1"/>
    <field x="20"/>
  </rowFields>
  <rowItems count="7">
    <i>
      <x v="3"/>
    </i>
    <i r="1">
      <x v="2"/>
    </i>
    <i>
      <x v="4"/>
    </i>
    <i r="1">
      <x v="9"/>
    </i>
    <i r="1">
      <x/>
    </i>
    <i r="1">
      <x v="10"/>
    </i>
    <i t="grand">
      <x/>
    </i>
  </rowItems>
  <colItems count="1">
    <i/>
  </colItems>
  <pageFields count="1">
    <pageField fld="34" hier="-1"/>
  </pageFields>
  <dataFields count="1">
    <dataField name="Cantidad Camiones" fld="37" baseField="1" baseItem="2"/>
  </dataFields>
  <formats count="29">
    <format dxfId="95">
      <pivotArea outline="0" collapsedLevelsAreSubtotals="1" fieldPosition="0"/>
    </format>
    <format dxfId="96">
      <pivotArea type="all" dataOnly="0" outline="0" fieldPosition="0"/>
    </format>
    <format dxfId="97">
      <pivotArea outline="0" collapsedLevelsAreSubtotals="1" fieldPosition="0"/>
    </format>
    <format dxfId="98">
      <pivotArea dataOnly="0" labelOnly="1" outline="0" axis="axisValues" fieldPosition="0"/>
    </format>
    <format dxfId="99">
      <pivotArea dataOnly="0" labelOnly="1" grandRow="1" outline="0" fieldPosition="0"/>
    </format>
    <format dxfId="100">
      <pivotArea dataOnly="0" labelOnly="1" fieldPosition="0">
        <references count="1">
          <reference field="20" count="0"/>
        </references>
      </pivotArea>
    </format>
    <format dxfId="101">
      <pivotArea type="all" dataOnly="0" outline="0" fieldPosition="0"/>
    </format>
    <format dxfId="102">
      <pivotArea dataOnly="0" labelOnly="1" grandRow="1" outline="0" fieldPosition="0"/>
    </format>
    <format dxfId="103">
      <pivotArea field="34" type="button" dataOnly="0" labelOnly="1" outline="0" axis="axisPage" fieldPosition="0"/>
    </format>
    <format dxfId="104">
      <pivotArea dataOnly="0" labelOnly="1" grandRow="1" outline="0" fieldPosition="0"/>
    </format>
    <format dxfId="105">
      <pivotArea dataOnly="0" labelOnly="1" outline="0" fieldPosition="0">
        <references count="1">
          <reference field="34" count="0"/>
        </references>
      </pivotArea>
    </format>
    <format dxfId="106">
      <pivotArea grandRow="1" outline="0" collapsedLevelsAreSubtotals="1" fieldPosition="0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dataOnly="0" labelOnly="1" outline="0" axis="axisValues" fieldPosition="0"/>
    </format>
    <format dxfId="110">
      <pivotArea dataOnly="0" labelOnly="1" grandRow="1" outline="0" fieldPosition="0"/>
    </format>
    <format dxfId="111">
      <pivotArea field="20" type="button" dataOnly="0" labelOnly="1" outline="0" axis="axisRow" fieldPosition="1"/>
    </format>
    <format dxfId="112">
      <pivotArea field="34" type="button" dataOnly="0" labelOnly="1" outline="0" axis="axisPage" fieldPosition="0"/>
    </format>
    <format dxfId="113">
      <pivotArea dataOnly="0" labelOnly="1" grandRow="1" outline="0" fieldPosition="0"/>
    </format>
    <format dxfId="114">
      <pivotArea dataOnly="0" labelOnly="1" fieldPosition="0">
        <references count="1">
          <reference field="20" count="0"/>
        </references>
      </pivotArea>
    </format>
    <format dxfId="115">
      <pivotArea field="34" type="button" dataOnly="0" labelOnly="1" outline="0" axis="axisPage" fieldPosition="0"/>
    </format>
    <format dxfId="116">
      <pivotArea dataOnly="0" labelOnly="1" grandRow="1" outline="0" fieldPosition="0"/>
    </format>
    <format dxfId="117">
      <pivotArea dataOnly="0" labelOnly="1" fieldPosition="0">
        <references count="1">
          <reference field="1" count="0"/>
        </references>
      </pivotArea>
    </format>
    <format dxfId="118">
      <pivotArea type="all" dataOnly="0" outline="0" fieldPosition="0"/>
    </format>
    <format dxfId="119">
      <pivotArea outline="0" collapsedLevelsAreSubtotals="1" fieldPosition="0"/>
    </format>
    <format dxfId="120">
      <pivotArea field="1" type="button" dataOnly="0" labelOnly="1" outline="0" axis="axisRow" fieldPosition="0"/>
    </format>
    <format dxfId="121">
      <pivotArea dataOnly="0" labelOnly="1" outline="0" axis="axisValues" fieldPosition="0"/>
    </format>
    <format dxfId="122">
      <pivotArea dataOnly="0" labelOnly="1" fieldPosition="0">
        <references count="1">
          <reference field="1" count="1">
            <x v="1"/>
          </reference>
        </references>
      </pivotArea>
    </format>
    <format dxfId="123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>
  <location ref="D5:E6" firstHeaderRow="1" firstDataRow="1" firstDataCol="1" rowPageCount="1" colPageCount="1"/>
  <pivotFields count="40">
    <pivotField showAll="0"/>
    <pivotField showAll="0" defaultSubtotal="0"/>
    <pivotField showAll="0" defaultSubtotal="0"/>
    <pivotField showAll="0"/>
    <pivotField numFmtId="164" showAll="0" defaultSubtotal="0"/>
    <pivotField numFmtId="14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numFmtId="1" showAll="0" defaultSubtotal="0"/>
    <pivotField showAll="0"/>
    <pivotField showAll="0"/>
    <pivotField showAll="0" defaultSubtotal="0"/>
    <pivotField numFmtId="4" showAll="0"/>
    <pivotField numFmtId="2" showAll="0" defaultSubtotal="0"/>
    <pivotField numFmtId="2" showAll="0" defaultSubtotal="0"/>
    <pivotField numFmtId="2" showAll="0" defaultSubtotal="0"/>
    <pivotField numFmtId="14"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axis="axisPage" multipleItemSelectionAllowed="1" showAll="0">
      <items count="8">
        <item h="1" x="4"/>
        <item h="1" x="1"/>
        <item h="1" x="0"/>
        <item m="1" x="6"/>
        <item h="1" x="3"/>
        <item h="1" x="2"/>
        <item h="1" m="1" x="5"/>
        <item t="default"/>
      </items>
    </pivotField>
    <pivotField showAll="0" defaultSubtotal="0"/>
    <pivotField showAll="0"/>
    <pivotField dataField="1" showAll="0" defaultSubtotal="0"/>
    <pivotField axis="axisRow" showAll="0">
      <items count="10">
        <item h="1" x="0"/>
        <item x="4"/>
        <item m="1" x="7"/>
        <item x="6"/>
        <item x="5"/>
        <item x="1"/>
        <item x="3"/>
        <item x="2"/>
        <item h="1" m="1" x="8"/>
        <item t="default"/>
      </items>
    </pivotField>
    <pivotField showAll="0" defaultSubtotal="0"/>
  </pivotFields>
  <rowFields count="1">
    <field x="38"/>
  </rowFields>
  <rowItems count="1">
    <i t="grand">
      <x/>
    </i>
  </rowItems>
  <colItems count="1">
    <i/>
  </colItems>
  <pageFields count="1">
    <pageField fld="34" hier="-1"/>
  </pageFields>
  <dataFields count="1">
    <dataField name="Soma de Carga2" fld="37" baseField="0" baseItem="0"/>
  </dataFields>
  <formats count="13">
    <format dxfId="139">
      <pivotArea grandRow="1" outline="0" collapsedLevelsAreSubtotals="1" fieldPosition="0"/>
    </format>
    <format dxfId="138">
      <pivotArea collapsedLevelsAreSubtotals="1" fieldPosition="0">
        <references count="1">
          <reference field="38" count="0"/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38" type="button" dataOnly="0" labelOnly="1" outline="0" axis="axisRow" fieldPosition="0"/>
    </format>
    <format dxfId="134">
      <pivotArea dataOnly="0" labelOnly="1" outline="0" axis="axisValues" fieldPosition="0"/>
    </format>
    <format dxfId="133">
      <pivotArea dataOnly="0" labelOnly="1" grandRow="1" outline="0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38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fieldPosition="0">
        <references count="1">
          <reference field="38" count="1">
            <x v="1"/>
          </reference>
        </references>
      </pivotArea>
    </format>
    <format dxfId="127">
      <pivotArea dataOnly="0" labelOnly="1" grandRow="1" outline="0" fieldPosition="0"/>
    </format>
  </formats>
  <chartFormats count="8">
    <chartFormat chart="8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38" count="1" selected="0">
            <x v="0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8" format="72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38" count="1" selected="0">
            <x v="4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38" count="1" selected="0">
            <x v="5"/>
          </reference>
        </references>
      </pivotArea>
    </chartFormat>
    <chartFormat chart="8" format="77">
      <pivotArea type="data" outline="0" fieldPosition="0">
        <references count="2">
          <reference field="4294967294" count="1" selected="0">
            <x v="0"/>
          </reference>
          <reference field="38" count="1" selected="0">
            <x v="6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0"/>
          </reference>
          <reference field="38" count="1" selected="0">
            <x v="7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4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18:E19" firstHeaderRow="1" firstDataRow="1" firstDataCol="1" rowPageCount="1" colPageCount="1"/>
  <pivotFields count="40"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3" showAll="0" defaultSubtotal="0"/>
    <pivotField showAll="0" defaultSubtotal="0"/>
    <pivotField numFmtI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"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numFmtId="2" showAll="0" defaultSubtotal="0"/>
    <pivotField numFmtId="14"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axis="axisPage" multipleItemSelectionAllowed="1" showAll="0">
      <items count="8">
        <item h="1" x="4"/>
        <item h="1" x="1"/>
        <item h="1" x="0"/>
        <item m="1" x="6"/>
        <item h="1" x="3"/>
        <item h="1" x="2"/>
        <item h="1" m="1" x="5"/>
        <item t="default"/>
      </items>
    </pivotField>
    <pivotField showAll="0" defaultSubtotal="0"/>
    <pivotField showAll="0"/>
    <pivotField dataField="1" showAll="0" defaultSubtotal="0"/>
    <pivotField axis="axisRow" showAll="0">
      <items count="10">
        <item h="1" x="0"/>
        <item x="4"/>
        <item m="1" x="7"/>
        <item x="6"/>
        <item x="5"/>
        <item x="1"/>
        <item x="3"/>
        <item x="2"/>
        <item h="1" m="1" x="8"/>
        <item t="default"/>
      </items>
    </pivotField>
    <pivotField showAll="0" defaultSubtotal="0"/>
  </pivotFields>
  <rowFields count="1">
    <field x="38"/>
  </rowFields>
  <rowItems count="1">
    <i t="grand">
      <x/>
    </i>
  </rowItems>
  <colItems count="1">
    <i/>
  </colItems>
  <pageFields count="1">
    <pageField fld="34" hier="-1"/>
  </pageFields>
  <dataFields count="1">
    <dataField name="Soma de Cargas " fld="37" baseField="0" baseItem="0"/>
  </dataFields>
  <formats count="16"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fieldPosition="0">
        <references count="1">
          <reference field="38" count="0"/>
        </references>
      </pivotArea>
    </format>
    <format dxfId="152">
      <pivotArea outline="0" collapsedLevelsAreSubtotals="1" fieldPosition="0"/>
    </format>
    <format dxfId="151">
      <pivotArea grandRow="1" outline="0" collapsedLevelsAreSubtotals="1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38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grandRow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38" type="button" dataOnly="0" labelOnly="1" outline="0" axis="axisRow" fieldPosition="0"/>
    </format>
    <format dxfId="142">
      <pivotArea dataOnly="0" labelOnly="1" outline="0" axis="axisValues" fieldPosition="0"/>
    </format>
    <format dxfId="141">
      <pivotArea dataOnly="0" labelOnly="1" fieldPosition="0">
        <references count="1">
          <reference field="38" count="1">
            <x v="1"/>
          </reference>
        </references>
      </pivotArea>
    </format>
    <format dxfId="140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E5:F15" firstHeaderRow="1" firstDataRow="1" firstDataCol="1" rowPageCount="1" colPageCount="1"/>
  <pivotFields count="12"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12">
        <item x="9"/>
        <item h="1" x="6"/>
        <item h="1" x="8"/>
        <item h="1" x="7"/>
        <item h="1" x="3"/>
        <item h="1" x="1"/>
        <item x="2"/>
        <item h="1" x="0"/>
        <item h="1" x="4"/>
        <item h="1" x="10"/>
        <item h="1" x="5"/>
        <item t="default"/>
      </items>
    </pivotField>
    <pivotField showAll="0"/>
    <pivotField showAll="0"/>
    <pivotField showAll="0"/>
    <pivotField axis="axisRow" showAll="0" sortType="descending">
      <items count="19">
        <item x="0"/>
        <item x="9"/>
        <item x="10"/>
        <item x="11"/>
        <item m="1" x="16"/>
        <item x="5"/>
        <item x="6"/>
        <item x="15"/>
        <item x="12"/>
        <item x="1"/>
        <item x="7"/>
        <item x="4"/>
        <item m="1" x="17"/>
        <item x="8"/>
        <item x="14"/>
        <item x="2"/>
        <item x="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10">
    <i>
      <x v="15"/>
    </i>
    <i>
      <x v="17"/>
    </i>
    <i>
      <x v="2"/>
    </i>
    <i>
      <x v="9"/>
    </i>
    <i>
      <x v="11"/>
    </i>
    <i>
      <x v="8"/>
    </i>
    <i>
      <x v="16"/>
    </i>
    <i>
      <x v="5"/>
    </i>
    <i>
      <x v="3"/>
    </i>
    <i t="grand">
      <x/>
    </i>
  </rowItems>
  <colItems count="1">
    <i/>
  </colItems>
  <pageFields count="1">
    <pageField fld="6" hier="-1"/>
  </pageFields>
  <dataFields count="1">
    <dataField name="Soma de Peso Liq. Cargado" fld="4" baseField="0" baseItem="0" numFmtId="165"/>
  </dataFields>
  <formats count="3">
    <format dxfId="126">
      <pivotArea outline="0" collapsedLevelsAreSubtotals="1" fieldPosition="0"/>
    </format>
    <format dxfId="125">
      <pivotArea dataOnly="0" labelOnly="1" outline="0" fieldPosition="0">
        <references count="1">
          <reference field="6" count="0"/>
        </references>
      </pivotArea>
    </format>
    <format dxfId="124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G32"/>
  <sheetViews>
    <sheetView showGridLines="0" tabSelected="1" topLeftCell="A2" zoomScale="90" zoomScaleNormal="90" workbookViewId="0">
      <selection activeCell="F28" sqref="F28"/>
    </sheetView>
  </sheetViews>
  <sheetFormatPr defaultColWidth="9.1796875" defaultRowHeight="10.5" x14ac:dyDescent="0.25"/>
  <cols>
    <col min="1" max="1" width="2" style="130" customWidth="1"/>
    <col min="2" max="2" width="34.08984375" style="130" customWidth="1"/>
    <col min="3" max="3" width="24.1796875" style="130" customWidth="1"/>
    <col min="4" max="4" width="5.90625" style="130" customWidth="1"/>
    <col min="5" max="5" width="30.1796875" style="131" customWidth="1"/>
    <col min="6" max="6" width="21" style="132" customWidth="1"/>
    <col min="7" max="7" width="21.54296875" style="130" customWidth="1"/>
    <col min="8" max="8" width="22.453125" style="130" customWidth="1"/>
    <col min="9" max="9" width="13.81640625" style="130" customWidth="1"/>
    <col min="10" max="10" width="8.26953125" style="130" customWidth="1"/>
    <col min="11" max="11" width="8" style="130" customWidth="1"/>
    <col min="12" max="15" width="5" style="130" customWidth="1"/>
    <col min="16" max="16" width="8" style="130" customWidth="1"/>
    <col min="17" max="21" width="5" style="130" customWidth="1"/>
    <col min="22" max="22" width="7" style="130" customWidth="1"/>
    <col min="23" max="24" width="5" style="130" customWidth="1"/>
    <col min="25" max="25" width="7" style="130" customWidth="1"/>
    <col min="26" max="26" width="5" style="130" customWidth="1"/>
    <col min="27" max="27" width="8" style="130" customWidth="1"/>
    <col min="28" max="29" width="5" style="130" customWidth="1"/>
    <col min="30" max="30" width="7" style="130" customWidth="1"/>
    <col min="31" max="31" width="5" style="130" customWidth="1"/>
    <col min="32" max="34" width="7" style="130" customWidth="1"/>
    <col min="35" max="36" width="8" style="130" customWidth="1"/>
    <col min="37" max="39" width="5" style="130" customWidth="1"/>
    <col min="40" max="41" width="7" style="130" customWidth="1"/>
    <col min="42" max="45" width="5" style="130" customWidth="1"/>
    <col min="46" max="47" width="7" style="130" customWidth="1"/>
    <col min="48" max="51" width="6" style="130" customWidth="1"/>
    <col min="52" max="53" width="8" style="130" customWidth="1"/>
    <col min="54" max="59" width="6" style="130" customWidth="1"/>
    <col min="60" max="62" width="9" style="130" customWidth="1"/>
    <col min="63" max="63" width="8" style="130" customWidth="1"/>
    <col min="64" max="64" width="9" style="130" customWidth="1"/>
    <col min="65" max="65" width="6" style="130" customWidth="1"/>
    <col min="66" max="66" width="9" style="130" customWidth="1"/>
    <col min="67" max="67" width="6" style="130" customWidth="1"/>
    <col min="68" max="68" width="9" style="130" customWidth="1"/>
    <col min="69" max="69" width="8" style="130" customWidth="1"/>
    <col min="70" max="70" width="9" style="130" customWidth="1"/>
    <col min="71" max="71" width="8" style="130" customWidth="1"/>
    <col min="72" max="74" width="6" style="130" customWidth="1"/>
    <col min="75" max="76" width="8" style="130" customWidth="1"/>
    <col min="77" max="77" width="6" style="130" customWidth="1"/>
    <col min="78" max="80" width="9" style="130" customWidth="1"/>
    <col min="81" max="85" width="6" style="130" customWidth="1"/>
    <col min="86" max="86" width="9" style="130" customWidth="1"/>
    <col min="87" max="87" width="8" style="130" customWidth="1"/>
    <col min="88" max="88" width="9" style="130" customWidth="1"/>
    <col min="89" max="89" width="6" style="130" customWidth="1"/>
    <col min="90" max="91" width="8" style="130" customWidth="1"/>
    <col min="92" max="92" width="9" style="130" customWidth="1"/>
    <col min="93" max="103" width="6" style="130" customWidth="1"/>
    <col min="104" max="104" width="9" style="130" customWidth="1"/>
    <col min="105" max="105" width="6" style="130" customWidth="1"/>
    <col min="106" max="106" width="9" style="130" customWidth="1"/>
    <col min="107" max="107" width="8" style="130" customWidth="1"/>
    <col min="108" max="113" width="9" style="130" customWidth="1"/>
    <col min="114" max="114" width="8" style="130" customWidth="1"/>
    <col min="115" max="116" width="9" style="130" customWidth="1"/>
    <col min="117" max="117" width="6" style="130" customWidth="1"/>
    <col min="118" max="118" width="9" style="130" customWidth="1"/>
    <col min="119" max="119" width="8" style="130" customWidth="1"/>
    <col min="120" max="121" width="6" style="130" customWidth="1"/>
    <col min="122" max="130" width="9" style="130" customWidth="1"/>
    <col min="131" max="131" width="8" style="130" customWidth="1"/>
    <col min="132" max="134" width="9" style="130" customWidth="1"/>
    <col min="135" max="135" width="8" style="130" customWidth="1"/>
    <col min="136" max="136" width="6" style="130" customWidth="1"/>
    <col min="137" max="138" width="9" style="130" customWidth="1"/>
    <col min="139" max="139" width="6" style="130" customWidth="1"/>
    <col min="140" max="142" width="9" style="130" customWidth="1"/>
    <col min="143" max="143" width="8" style="130" customWidth="1"/>
    <col min="144" max="146" width="9" style="130" customWidth="1"/>
    <col min="147" max="147" width="6" style="130" customWidth="1"/>
    <col min="148" max="150" width="9" style="130" customWidth="1"/>
    <col min="151" max="151" width="6" style="130" customWidth="1"/>
    <col min="152" max="160" width="9" style="130" customWidth="1"/>
    <col min="161" max="161" width="8" style="130" customWidth="1"/>
    <col min="162" max="168" width="9" style="130" customWidth="1"/>
    <col min="169" max="169" width="6" style="130" customWidth="1"/>
    <col min="170" max="171" width="9" style="130" customWidth="1"/>
    <col min="172" max="172" width="6" style="130" customWidth="1"/>
    <col min="173" max="176" width="9" style="130" customWidth="1"/>
    <col min="177" max="177" width="8" style="130" customWidth="1"/>
    <col min="178" max="178" width="9" style="130" customWidth="1"/>
    <col min="179" max="179" width="6" style="130" customWidth="1"/>
    <col min="180" max="181" width="9" style="130" customWidth="1"/>
    <col min="182" max="182" width="8" style="130" customWidth="1"/>
    <col min="183" max="183" width="6" style="130" customWidth="1"/>
    <col min="184" max="184" width="9" style="130" customWidth="1"/>
    <col min="185" max="185" width="7" style="130" customWidth="1"/>
    <col min="186" max="186" width="10.7265625" style="130" bestFit="1" customWidth="1"/>
    <col min="187" max="16384" width="9.1796875" style="130"/>
  </cols>
  <sheetData>
    <row r="1" spans="2:6" hidden="1" x14ac:dyDescent="0.25">
      <c r="E1" s="130"/>
      <c r="F1" s="130"/>
    </row>
    <row r="2" spans="2:6" x14ac:dyDescent="0.25">
      <c r="E2" s="130"/>
      <c r="F2" s="130"/>
    </row>
    <row r="3" spans="2:6" x14ac:dyDescent="0.25">
      <c r="C3" s="214" t="s">
        <v>31</v>
      </c>
      <c r="D3" s="214"/>
    </row>
    <row r="4" spans="2:6" x14ac:dyDescent="0.25">
      <c r="C4" s="215" t="s">
        <v>64</v>
      </c>
      <c r="D4" s="215"/>
      <c r="E4" s="147">
        <f>C15+F15</f>
        <v>3111509.82</v>
      </c>
    </row>
    <row r="5" spans="2:6" x14ac:dyDescent="0.25">
      <c r="C5" s="216" t="s">
        <v>2</v>
      </c>
      <c r="D5" s="216"/>
      <c r="E5" s="133">
        <f>C16+F16</f>
        <v>2589700.6299999994</v>
      </c>
    </row>
    <row r="6" spans="2:6" x14ac:dyDescent="0.25">
      <c r="C6" s="217" t="s">
        <v>30</v>
      </c>
      <c r="D6" s="217"/>
      <c r="E6" s="134">
        <f>C17+F18+F17</f>
        <v>73500</v>
      </c>
    </row>
    <row r="7" spans="2:6" x14ac:dyDescent="0.25">
      <c r="C7" s="218" t="s">
        <v>648</v>
      </c>
      <c r="D7" s="218"/>
      <c r="E7" s="135">
        <f>C18</f>
        <v>24500</v>
      </c>
      <c r="F7" s="130"/>
    </row>
    <row r="8" spans="2:6" x14ac:dyDescent="0.25">
      <c r="C8" s="212" t="s">
        <v>57</v>
      </c>
      <c r="D8" s="212"/>
      <c r="E8" s="135">
        <f>C19+F19</f>
        <v>6183336.9999999991</v>
      </c>
      <c r="F8" s="130"/>
    </row>
    <row r="9" spans="2:6" x14ac:dyDescent="0.25">
      <c r="C9" s="212" t="s">
        <v>649</v>
      </c>
      <c r="D9" s="212"/>
      <c r="E9" s="135">
        <f>C20+F20</f>
        <v>121996</v>
      </c>
      <c r="F9" s="130"/>
    </row>
    <row r="10" spans="2:6" x14ac:dyDescent="0.25">
      <c r="C10" s="212" t="s">
        <v>646</v>
      </c>
      <c r="D10" s="212"/>
      <c r="E10" s="135">
        <f>C21+F21</f>
        <v>24500</v>
      </c>
      <c r="F10" s="130"/>
    </row>
    <row r="11" spans="2:6" x14ac:dyDescent="0.25">
      <c r="C11" s="213" t="s">
        <v>47</v>
      </c>
      <c r="D11" s="213"/>
      <c r="E11" s="136">
        <f>SUM(E4:E10)</f>
        <v>12129043.449999999</v>
      </c>
      <c r="F11" s="130"/>
    </row>
    <row r="12" spans="2:6" x14ac:dyDescent="0.25">
      <c r="E12" s="130"/>
      <c r="F12" s="130"/>
    </row>
    <row r="13" spans="2:6" x14ac:dyDescent="0.25">
      <c r="E13" s="130"/>
      <c r="F13" s="130"/>
    </row>
    <row r="14" spans="2:6" x14ac:dyDescent="0.25">
      <c r="B14" s="137" t="s">
        <v>647</v>
      </c>
      <c r="C14" s="138"/>
      <c r="D14" s="139"/>
      <c r="E14" s="137" t="s">
        <v>650</v>
      </c>
      <c r="F14" s="138"/>
    </row>
    <row r="15" spans="2:6" x14ac:dyDescent="0.25">
      <c r="B15" s="146" t="s">
        <v>64</v>
      </c>
      <c r="C15" s="178">
        <v>1653669.38</v>
      </c>
      <c r="D15" s="139"/>
      <c r="E15" s="146" t="s">
        <v>651</v>
      </c>
      <c r="F15" s="183">
        <v>1457840.44</v>
      </c>
    </row>
    <row r="16" spans="2:6" x14ac:dyDescent="0.25">
      <c r="B16" s="140" t="s">
        <v>2</v>
      </c>
      <c r="C16" s="179">
        <v>2326393.3499999996</v>
      </c>
      <c r="D16" s="139"/>
      <c r="E16" s="140" t="s">
        <v>2</v>
      </c>
      <c r="F16" s="184">
        <v>263307.27999999997</v>
      </c>
    </row>
    <row r="17" spans="2:7" x14ac:dyDescent="0.25">
      <c r="B17" s="141" t="s">
        <v>30</v>
      </c>
      <c r="C17" s="180">
        <v>24500</v>
      </c>
      <c r="D17" s="139"/>
      <c r="E17" s="141" t="s">
        <v>652</v>
      </c>
      <c r="F17" s="185">
        <v>0</v>
      </c>
    </row>
    <row r="18" spans="2:7" x14ac:dyDescent="0.25">
      <c r="B18" s="142" t="s">
        <v>648</v>
      </c>
      <c r="C18" s="181">
        <v>24500</v>
      </c>
      <c r="D18" s="139"/>
      <c r="E18" s="142" t="s">
        <v>1261</v>
      </c>
      <c r="F18" s="186">
        <v>49000</v>
      </c>
      <c r="G18" s="143"/>
    </row>
    <row r="19" spans="2:7" x14ac:dyDescent="0.25">
      <c r="B19" s="144" t="s">
        <v>57</v>
      </c>
      <c r="C19" s="182">
        <v>5924520.9999999991</v>
      </c>
      <c r="D19" s="139"/>
      <c r="E19" s="142" t="s">
        <v>57</v>
      </c>
      <c r="F19" s="186">
        <v>258816</v>
      </c>
    </row>
    <row r="20" spans="2:7" x14ac:dyDescent="0.25">
      <c r="B20" s="144" t="s">
        <v>645</v>
      </c>
      <c r="C20" s="182">
        <v>121996</v>
      </c>
      <c r="D20" s="139"/>
      <c r="E20" s="142" t="s">
        <v>645</v>
      </c>
      <c r="F20" s="186">
        <v>0</v>
      </c>
    </row>
    <row r="21" spans="2:7" x14ac:dyDescent="0.25">
      <c r="B21" s="144" t="s">
        <v>646</v>
      </c>
      <c r="C21" s="182">
        <v>24500</v>
      </c>
      <c r="D21" s="139"/>
      <c r="E21" s="142" t="s">
        <v>646</v>
      </c>
      <c r="F21" s="186"/>
    </row>
    <row r="22" spans="2:7" x14ac:dyDescent="0.25">
      <c r="B22" s="145" t="s">
        <v>47</v>
      </c>
      <c r="C22" s="136">
        <f>SUM(C15:C21)</f>
        <v>10100079.729999999</v>
      </c>
      <c r="D22" s="139"/>
      <c r="E22" s="145" t="s">
        <v>47</v>
      </c>
      <c r="F22" s="136">
        <f>SUM(F15:F21)</f>
        <v>2028963.72</v>
      </c>
    </row>
    <row r="23" spans="2:7" ht="14.5" x14ac:dyDescent="0.35">
      <c r="E23"/>
      <c r="F23"/>
      <c r="G23"/>
    </row>
    <row r="24" spans="2:7" ht="14.5" x14ac:dyDescent="0.35">
      <c r="E24"/>
      <c r="F24"/>
      <c r="G24"/>
    </row>
    <row r="25" spans="2:7" ht="14.5" x14ac:dyDescent="0.35">
      <c r="E25"/>
      <c r="F25"/>
      <c r="G25"/>
    </row>
    <row r="26" spans="2:7" ht="14.5" x14ac:dyDescent="0.35">
      <c r="E26"/>
      <c r="F26"/>
      <c r="G26"/>
    </row>
    <row r="27" spans="2:7" ht="14.5" x14ac:dyDescent="0.35">
      <c r="E27"/>
      <c r="F27"/>
      <c r="G27"/>
    </row>
    <row r="28" spans="2:7" ht="14.5" x14ac:dyDescent="0.35">
      <c r="E28"/>
      <c r="F28"/>
      <c r="G28"/>
    </row>
    <row r="29" spans="2:7" ht="14.5" x14ac:dyDescent="0.35">
      <c r="E29"/>
      <c r="F29"/>
      <c r="G29"/>
    </row>
    <row r="30" spans="2:7" ht="14.5" x14ac:dyDescent="0.35">
      <c r="E30"/>
      <c r="F30"/>
      <c r="G30"/>
    </row>
    <row r="31" spans="2:7" ht="14.5" x14ac:dyDescent="0.35">
      <c r="E31"/>
      <c r="F31"/>
      <c r="G31"/>
    </row>
    <row r="32" spans="2:7" ht="14.5" x14ac:dyDescent="0.35">
      <c r="E32"/>
      <c r="F32"/>
      <c r="G32"/>
    </row>
  </sheetData>
  <mergeCells count="9">
    <mergeCell ref="C10:D10"/>
    <mergeCell ref="C11:D11"/>
    <mergeCell ref="C3:D3"/>
    <mergeCell ref="C4:D4"/>
    <mergeCell ref="C5:D5"/>
    <mergeCell ref="C6:D6"/>
    <mergeCell ref="C7:D7"/>
    <mergeCell ref="C8:D8"/>
    <mergeCell ref="C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E70"/>
  <sheetViews>
    <sheetView showGridLines="0" zoomScaleNormal="100" workbookViewId="0">
      <selection activeCell="I22" sqref="I22"/>
    </sheetView>
  </sheetViews>
  <sheetFormatPr defaultColWidth="9.1796875" defaultRowHeight="10.5" x14ac:dyDescent="0.25"/>
  <cols>
    <col min="1" max="1" width="51.6328125" style="149" customWidth="1"/>
    <col min="2" max="2" width="13.90625" style="130" customWidth="1"/>
    <col min="3" max="3" width="8.1796875" style="130" customWidth="1"/>
    <col min="4" max="4" width="14.08984375" style="130" customWidth="1"/>
    <col min="5" max="5" width="13.6328125" style="130" customWidth="1"/>
    <col min="6" max="6" width="12.81640625" style="130" customWidth="1"/>
    <col min="7" max="16384" width="9.1796875" style="130"/>
  </cols>
  <sheetData>
    <row r="2" spans="1:5" ht="27.75" customHeight="1" x14ac:dyDescent="0.25">
      <c r="A2" s="148"/>
    </row>
    <row r="3" spans="1:5" x14ac:dyDescent="0.25">
      <c r="A3" s="200" t="s">
        <v>6</v>
      </c>
      <c r="B3" s="201" t="s">
        <v>1609</v>
      </c>
      <c r="D3" s="207" t="s">
        <v>6</v>
      </c>
      <c r="E3" s="208" t="s">
        <v>1609</v>
      </c>
    </row>
    <row r="5" spans="1:5" ht="12" x14ac:dyDescent="0.3">
      <c r="A5" s="206" t="s">
        <v>63</v>
      </c>
      <c r="B5" s="201" t="s">
        <v>2331</v>
      </c>
      <c r="D5" s="207" t="s">
        <v>113</v>
      </c>
      <c r="E5" s="208" t="s">
        <v>116</v>
      </c>
    </row>
    <row r="6" spans="1:5" x14ac:dyDescent="0.25">
      <c r="A6" s="202" t="s">
        <v>38</v>
      </c>
      <c r="B6" s="203"/>
      <c r="D6" s="202" t="s">
        <v>142</v>
      </c>
      <c r="E6" s="210">
        <v>3</v>
      </c>
    </row>
    <row r="7" spans="1:5" x14ac:dyDescent="0.25">
      <c r="A7" s="204" t="s">
        <v>1184</v>
      </c>
      <c r="B7" s="203">
        <v>1</v>
      </c>
      <c r="D7" s="202" t="s">
        <v>1306</v>
      </c>
      <c r="E7" s="210">
        <v>1.9959266802443991</v>
      </c>
    </row>
    <row r="8" spans="1:5" x14ac:dyDescent="0.25">
      <c r="A8" s="202" t="s">
        <v>50</v>
      </c>
      <c r="B8" s="203"/>
      <c r="D8" s="202" t="s">
        <v>220</v>
      </c>
      <c r="E8" s="210">
        <v>1</v>
      </c>
    </row>
    <row r="9" spans="1:5" x14ac:dyDescent="0.25">
      <c r="A9" s="204" t="s">
        <v>52</v>
      </c>
      <c r="B9" s="203">
        <v>1</v>
      </c>
      <c r="D9" s="202" t="s">
        <v>61</v>
      </c>
      <c r="E9" s="210">
        <v>5.9959266802443993</v>
      </c>
    </row>
    <row r="10" spans="1:5" ht="14.5" x14ac:dyDescent="0.35">
      <c r="A10" s="202" t="s">
        <v>2863</v>
      </c>
      <c r="B10" s="203"/>
      <c r="D10"/>
      <c r="E10"/>
    </row>
    <row r="11" spans="1:5" ht="14.5" x14ac:dyDescent="0.35">
      <c r="A11" s="204" t="s">
        <v>880</v>
      </c>
      <c r="B11" s="203">
        <v>1</v>
      </c>
      <c r="D11"/>
      <c r="E11"/>
    </row>
    <row r="12" spans="1:5" ht="14" x14ac:dyDescent="0.3">
      <c r="A12" s="202" t="s">
        <v>86</v>
      </c>
      <c r="B12" s="203"/>
      <c r="D12" s="82"/>
      <c r="E12" s="82"/>
    </row>
    <row r="13" spans="1:5" ht="14" x14ac:dyDescent="0.3">
      <c r="A13" s="204" t="s">
        <v>40</v>
      </c>
      <c r="B13" s="203">
        <v>0.42769857433808556</v>
      </c>
      <c r="D13" s="82"/>
      <c r="E13" s="82"/>
    </row>
    <row r="14" spans="1:5" ht="14" x14ac:dyDescent="0.3">
      <c r="A14" s="204" t="s">
        <v>818</v>
      </c>
      <c r="B14" s="203">
        <v>0.81466395112016299</v>
      </c>
      <c r="D14" s="82"/>
      <c r="E14" s="82"/>
    </row>
    <row r="15" spans="1:5" ht="14" x14ac:dyDescent="0.3">
      <c r="A15" s="204" t="s">
        <v>820</v>
      </c>
      <c r="B15" s="203">
        <v>0.59063136456211818</v>
      </c>
      <c r="D15" s="82"/>
      <c r="E15" s="82"/>
    </row>
    <row r="16" spans="1:5" x14ac:dyDescent="0.25">
      <c r="A16" s="204" t="s">
        <v>822</v>
      </c>
      <c r="B16" s="203">
        <v>0.16293279022403259</v>
      </c>
    </row>
    <row r="17" spans="1:5" x14ac:dyDescent="0.25">
      <c r="A17" s="202" t="s">
        <v>1132</v>
      </c>
      <c r="B17" s="203"/>
    </row>
    <row r="18" spans="1:5" x14ac:dyDescent="0.25">
      <c r="A18" s="204" t="s">
        <v>37</v>
      </c>
      <c r="B18" s="203">
        <v>0.41666666666666669</v>
      </c>
      <c r="D18" s="207" t="s">
        <v>6</v>
      </c>
      <c r="E18" s="208" t="s">
        <v>1609</v>
      </c>
    </row>
    <row r="19" spans="1:5" x14ac:dyDescent="0.25">
      <c r="A19" s="204" t="s">
        <v>12</v>
      </c>
      <c r="B19" s="203">
        <v>0.41666666666666669</v>
      </c>
    </row>
    <row r="20" spans="1:5" x14ac:dyDescent="0.25">
      <c r="A20" s="204" t="s">
        <v>1391</v>
      </c>
      <c r="B20" s="203">
        <v>0.16666666666666666</v>
      </c>
      <c r="D20" s="207" t="s">
        <v>113</v>
      </c>
      <c r="E20" s="208" t="s">
        <v>116</v>
      </c>
    </row>
    <row r="21" spans="1:5" x14ac:dyDescent="0.25">
      <c r="A21" s="204" t="s">
        <v>61</v>
      </c>
      <c r="B21" s="205">
        <v>5.9959266802444002</v>
      </c>
      <c r="D21" s="202" t="s">
        <v>142</v>
      </c>
      <c r="E21" s="209">
        <v>3</v>
      </c>
    </row>
    <row r="22" spans="1:5" ht="14.5" x14ac:dyDescent="0.35">
      <c r="A22"/>
      <c r="B22"/>
      <c r="D22" s="202" t="s">
        <v>1306</v>
      </c>
      <c r="E22" s="209">
        <v>1.9959266802443991</v>
      </c>
    </row>
    <row r="23" spans="1:5" ht="14.5" x14ac:dyDescent="0.35">
      <c r="A23"/>
      <c r="B23"/>
      <c r="D23" s="202" t="s">
        <v>220</v>
      </c>
      <c r="E23" s="209">
        <v>1</v>
      </c>
    </row>
    <row r="24" spans="1:5" ht="14.5" x14ac:dyDescent="0.35">
      <c r="A24"/>
      <c r="B24"/>
      <c r="D24" s="202" t="s">
        <v>61</v>
      </c>
      <c r="E24" s="210">
        <v>5.9959266802443993</v>
      </c>
    </row>
    <row r="25" spans="1:5" ht="14.5" x14ac:dyDescent="0.35">
      <c r="A25"/>
      <c r="B25"/>
      <c r="D25"/>
      <c r="E25"/>
    </row>
    <row r="26" spans="1:5" ht="14.5" x14ac:dyDescent="0.35">
      <c r="A26"/>
      <c r="B26"/>
      <c r="D26"/>
      <c r="E26"/>
    </row>
    <row r="27" spans="1:5" ht="14.5" x14ac:dyDescent="0.35">
      <c r="A27"/>
      <c r="B27"/>
      <c r="D27" s="82"/>
      <c r="E27" s="82"/>
    </row>
    <row r="28" spans="1:5" ht="14.5" x14ac:dyDescent="0.35">
      <c r="A28"/>
      <c r="B28"/>
      <c r="D28" s="82"/>
      <c r="E28" s="82"/>
    </row>
    <row r="29" spans="1:5" ht="14.5" x14ac:dyDescent="0.35">
      <c r="A29"/>
      <c r="B29"/>
      <c r="D29" s="82"/>
      <c r="E29" s="82"/>
    </row>
    <row r="30" spans="1:5" ht="14.5" x14ac:dyDescent="0.35">
      <c r="A30"/>
      <c r="B30"/>
      <c r="D30" s="82"/>
      <c r="E30" s="82"/>
    </row>
    <row r="31" spans="1:5" ht="14.5" x14ac:dyDescent="0.35">
      <c r="A31"/>
      <c r="B31"/>
      <c r="D31" s="82"/>
      <c r="E31" s="82"/>
    </row>
    <row r="32" spans="1:5" ht="14.5" x14ac:dyDescent="0.35">
      <c r="A32"/>
      <c r="B32"/>
      <c r="D32" s="82"/>
      <c r="E32" s="82"/>
    </row>
    <row r="33" spans="1:5" ht="14.5" x14ac:dyDescent="0.35">
      <c r="A33"/>
      <c r="B33"/>
      <c r="D33" s="82"/>
      <c r="E33" s="82"/>
    </row>
    <row r="34" spans="1:5" ht="14.5" x14ac:dyDescent="0.35">
      <c r="A34"/>
      <c r="B34"/>
      <c r="D34" s="82"/>
      <c r="E34" s="82"/>
    </row>
    <row r="35" spans="1:5" ht="14.5" x14ac:dyDescent="0.35">
      <c r="A35"/>
      <c r="B35"/>
      <c r="D35" s="82"/>
      <c r="E35" s="82"/>
    </row>
    <row r="36" spans="1:5" ht="14.5" x14ac:dyDescent="0.35">
      <c r="A36"/>
      <c r="B36"/>
      <c r="D36" s="82"/>
      <c r="E36" s="82"/>
    </row>
    <row r="37" spans="1:5" ht="14.5" x14ac:dyDescent="0.35">
      <c r="A37"/>
      <c r="B37"/>
      <c r="D37" s="82"/>
      <c r="E37" s="82"/>
    </row>
    <row r="38" spans="1:5" ht="14.5" x14ac:dyDescent="0.35">
      <c r="A38"/>
      <c r="B38"/>
      <c r="D38" s="82"/>
      <c r="E38" s="82"/>
    </row>
    <row r="39" spans="1:5" ht="14" x14ac:dyDescent="0.3">
      <c r="A39" s="82"/>
      <c r="B39" s="82"/>
    </row>
    <row r="40" spans="1:5" ht="14" x14ac:dyDescent="0.3">
      <c r="A40" s="82"/>
      <c r="B40" s="82"/>
    </row>
    <row r="41" spans="1:5" ht="14" x14ac:dyDescent="0.3">
      <c r="A41" s="82"/>
      <c r="B41" s="82"/>
    </row>
    <row r="42" spans="1:5" ht="14" x14ac:dyDescent="0.3">
      <c r="A42" s="82"/>
      <c r="B42" s="82"/>
    </row>
    <row r="43" spans="1:5" ht="14" x14ac:dyDescent="0.3">
      <c r="A43" s="82"/>
      <c r="B43" s="82"/>
    </row>
    <row r="44" spans="1:5" ht="14" x14ac:dyDescent="0.3">
      <c r="A44" s="82"/>
      <c r="B44" s="82"/>
    </row>
    <row r="45" spans="1:5" ht="14" x14ac:dyDescent="0.3">
      <c r="A45" s="82"/>
      <c r="B45" s="82"/>
    </row>
    <row r="46" spans="1:5" ht="14" x14ac:dyDescent="0.3">
      <c r="A46" s="82"/>
      <c r="B46" s="82"/>
    </row>
    <row r="47" spans="1:5" ht="14" x14ac:dyDescent="0.3">
      <c r="A47" s="82"/>
      <c r="B47" s="82"/>
    </row>
    <row r="48" spans="1:5" ht="14" x14ac:dyDescent="0.3">
      <c r="A48" s="82"/>
      <c r="B48" s="82"/>
    </row>
    <row r="49" spans="1:2" ht="14" x14ac:dyDescent="0.3">
      <c r="A49" s="82"/>
      <c r="B49" s="82"/>
    </row>
    <row r="50" spans="1:2" ht="14" x14ac:dyDescent="0.3">
      <c r="A50" s="82"/>
      <c r="B50" s="82"/>
    </row>
    <row r="51" spans="1:2" ht="14" x14ac:dyDescent="0.3">
      <c r="A51" s="82"/>
      <c r="B51" s="82"/>
    </row>
    <row r="52" spans="1:2" ht="14" x14ac:dyDescent="0.3">
      <c r="A52" s="82"/>
      <c r="B52" s="82"/>
    </row>
    <row r="53" spans="1:2" ht="14" x14ac:dyDescent="0.3">
      <c r="A53" s="82"/>
      <c r="B53" s="82"/>
    </row>
    <row r="54" spans="1:2" ht="14" x14ac:dyDescent="0.3">
      <c r="A54" s="82"/>
      <c r="B54" s="82"/>
    </row>
    <row r="55" spans="1:2" ht="14" x14ac:dyDescent="0.3">
      <c r="A55" s="82"/>
      <c r="B55" s="82"/>
    </row>
    <row r="56" spans="1:2" ht="14" x14ac:dyDescent="0.3">
      <c r="A56" s="82"/>
      <c r="B56" s="82"/>
    </row>
    <row r="57" spans="1:2" ht="14" x14ac:dyDescent="0.3">
      <c r="A57" s="82"/>
      <c r="B57" s="82"/>
    </row>
    <row r="58" spans="1:2" ht="14" x14ac:dyDescent="0.3">
      <c r="A58" s="82"/>
      <c r="B58" s="82"/>
    </row>
    <row r="59" spans="1:2" ht="14" x14ac:dyDescent="0.3">
      <c r="A59" s="82"/>
      <c r="B59" s="82"/>
    </row>
    <row r="60" spans="1:2" ht="14" x14ac:dyDescent="0.3">
      <c r="A60" s="82"/>
      <c r="B60" s="82"/>
    </row>
    <row r="61" spans="1:2" ht="14" x14ac:dyDescent="0.3">
      <c r="A61" s="82"/>
      <c r="B61" s="82"/>
    </row>
    <row r="62" spans="1:2" ht="14" x14ac:dyDescent="0.3">
      <c r="A62" s="82"/>
      <c r="B62" s="82"/>
    </row>
    <row r="63" spans="1:2" ht="14" x14ac:dyDescent="0.3">
      <c r="A63" s="82"/>
      <c r="B63" s="82"/>
    </row>
    <row r="64" spans="1:2" ht="14" x14ac:dyDescent="0.3">
      <c r="A64" s="82"/>
      <c r="B64" s="82"/>
    </row>
    <row r="65" spans="1:2" ht="14" x14ac:dyDescent="0.3">
      <c r="A65" s="82"/>
      <c r="B65" s="82"/>
    </row>
    <row r="66" spans="1:2" ht="14" x14ac:dyDescent="0.3">
      <c r="A66" s="82"/>
      <c r="B66" s="82"/>
    </row>
    <row r="67" spans="1:2" ht="14" x14ac:dyDescent="0.3">
      <c r="A67" s="82"/>
      <c r="B67" s="82"/>
    </row>
    <row r="68" spans="1:2" ht="14" x14ac:dyDescent="0.3">
      <c r="A68" s="82"/>
      <c r="B68" s="82"/>
    </row>
    <row r="69" spans="1:2" ht="14" x14ac:dyDescent="0.3">
      <c r="A69" s="82"/>
      <c r="B69" s="82"/>
    </row>
    <row r="70" spans="1:2" ht="14" x14ac:dyDescent="0.3">
      <c r="A70" s="82"/>
      <c r="B70" s="82"/>
    </row>
  </sheetData>
  <pageMargins left="0.511811024" right="0.511811024" top="0.78740157499999996" bottom="0.78740157499999996" header="0.31496062000000002" footer="0.31496062000000002"/>
  <pageSetup paperSize="9" scale="67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E70"/>
  <sheetViews>
    <sheetView showGridLines="0" zoomScaleNormal="100" workbookViewId="0">
      <selection activeCell="E19" sqref="E19"/>
    </sheetView>
  </sheetViews>
  <sheetFormatPr defaultColWidth="9.1796875" defaultRowHeight="10.5" x14ac:dyDescent="0.25"/>
  <cols>
    <col min="1" max="1" width="52" style="150" customWidth="1"/>
    <col min="2" max="2" width="30.1796875" style="130" customWidth="1"/>
    <col min="3" max="3" width="7.7265625" style="130" customWidth="1"/>
    <col min="4" max="4" width="14.08984375" style="130" customWidth="1"/>
    <col min="5" max="5" width="11.90625" style="130" customWidth="1"/>
    <col min="6" max="6" width="3.26953125" style="130" customWidth="1"/>
    <col min="7" max="16384" width="9.1796875" style="130"/>
  </cols>
  <sheetData>
    <row r="2" spans="1:5" ht="33" customHeight="1" x14ac:dyDescent="0.25">
      <c r="A2" s="148"/>
    </row>
    <row r="3" spans="1:5" x14ac:dyDescent="0.25">
      <c r="A3" s="198" t="s">
        <v>6</v>
      </c>
      <c r="B3" s="191" t="s">
        <v>1621</v>
      </c>
      <c r="D3" s="196" t="s">
        <v>6</v>
      </c>
      <c r="E3" s="130" t="s">
        <v>1609</v>
      </c>
    </row>
    <row r="5" spans="1:5" x14ac:dyDescent="0.25">
      <c r="A5" s="199" t="s">
        <v>63</v>
      </c>
      <c r="B5" s="192" t="s">
        <v>2331</v>
      </c>
      <c r="D5" s="196" t="s">
        <v>113</v>
      </c>
      <c r="E5" s="130" t="s">
        <v>732</v>
      </c>
    </row>
    <row r="6" spans="1:5" x14ac:dyDescent="0.25">
      <c r="A6" s="193" t="s">
        <v>881</v>
      </c>
      <c r="B6" s="194"/>
      <c r="D6" s="193" t="s">
        <v>61</v>
      </c>
      <c r="E6" s="197"/>
    </row>
    <row r="7" spans="1:5" x14ac:dyDescent="0.25">
      <c r="A7" s="193" t="s">
        <v>428</v>
      </c>
      <c r="B7" s="194">
        <v>0</v>
      </c>
      <c r="D7"/>
      <c r="E7"/>
    </row>
    <row r="8" spans="1:5" ht="14.5" x14ac:dyDescent="0.35">
      <c r="A8" s="193" t="s">
        <v>2953</v>
      </c>
      <c r="B8" s="194"/>
      <c r="D8"/>
      <c r="E8"/>
    </row>
    <row r="9" spans="1:5" ht="14.5" x14ac:dyDescent="0.35">
      <c r="A9" s="193" t="s">
        <v>12</v>
      </c>
      <c r="B9" s="194">
        <v>0</v>
      </c>
      <c r="D9"/>
      <c r="E9"/>
    </row>
    <row r="10" spans="1:5" ht="14.5" x14ac:dyDescent="0.35">
      <c r="A10" s="193" t="s">
        <v>37</v>
      </c>
      <c r="B10" s="194">
        <v>0</v>
      </c>
      <c r="D10"/>
      <c r="E10"/>
    </row>
    <row r="11" spans="1:5" ht="14.5" x14ac:dyDescent="0.35">
      <c r="A11" s="193" t="s">
        <v>59</v>
      </c>
      <c r="B11" s="194">
        <v>0</v>
      </c>
      <c r="D11"/>
      <c r="E11"/>
    </row>
    <row r="12" spans="1:5" ht="14.5" x14ac:dyDescent="0.35">
      <c r="A12" s="150" t="s">
        <v>61</v>
      </c>
      <c r="B12" s="195">
        <v>0</v>
      </c>
      <c r="D12"/>
      <c r="E12"/>
    </row>
    <row r="13" spans="1:5" ht="14.5" x14ac:dyDescent="0.35">
      <c r="A13"/>
      <c r="B13"/>
      <c r="D13" s="82"/>
      <c r="E13" s="82"/>
    </row>
    <row r="14" spans="1:5" ht="14.5" x14ac:dyDescent="0.35">
      <c r="A14"/>
      <c r="B14"/>
      <c r="D14" s="82"/>
      <c r="E14" s="82"/>
    </row>
    <row r="15" spans="1:5" ht="14.5" x14ac:dyDescent="0.35">
      <c r="A15"/>
      <c r="B15"/>
    </row>
    <row r="16" spans="1:5" ht="14.5" x14ac:dyDescent="0.35">
      <c r="A16"/>
      <c r="B16"/>
      <c r="D16" s="196" t="s">
        <v>6</v>
      </c>
      <c r="E16" s="130" t="s">
        <v>1609</v>
      </c>
    </row>
    <row r="17" spans="1:5" ht="14.5" x14ac:dyDescent="0.35">
      <c r="A17"/>
      <c r="B17"/>
    </row>
    <row r="18" spans="1:5" ht="14.5" x14ac:dyDescent="0.35">
      <c r="A18"/>
      <c r="B18"/>
      <c r="D18" s="196" t="s">
        <v>113</v>
      </c>
      <c r="E18" s="130" t="s">
        <v>731</v>
      </c>
    </row>
    <row r="19" spans="1:5" ht="14" x14ac:dyDescent="0.3">
      <c r="A19" s="82"/>
      <c r="B19" s="82"/>
      <c r="D19" s="193" t="s">
        <v>61</v>
      </c>
      <c r="E19" s="197"/>
    </row>
    <row r="20" spans="1:5" ht="14" x14ac:dyDescent="0.3">
      <c r="A20" s="82"/>
      <c r="B20" s="82"/>
      <c r="D20"/>
      <c r="E20"/>
    </row>
    <row r="21" spans="1:5" ht="14.5" x14ac:dyDescent="0.35">
      <c r="A21" s="82"/>
      <c r="B21" s="82"/>
      <c r="D21"/>
      <c r="E21"/>
    </row>
    <row r="22" spans="1:5" ht="14.5" x14ac:dyDescent="0.35">
      <c r="A22" s="82"/>
      <c r="B22" s="82"/>
      <c r="D22"/>
      <c r="E22"/>
    </row>
    <row r="23" spans="1:5" ht="14.5" x14ac:dyDescent="0.35">
      <c r="A23" s="82"/>
      <c r="B23" s="82"/>
      <c r="D23"/>
      <c r="E23"/>
    </row>
    <row r="24" spans="1:5" ht="14.5" x14ac:dyDescent="0.35">
      <c r="A24" s="82"/>
      <c r="B24" s="82"/>
      <c r="D24"/>
      <c r="E24"/>
    </row>
    <row r="25" spans="1:5" ht="14.5" x14ac:dyDescent="0.35">
      <c r="A25" s="82"/>
      <c r="B25" s="82"/>
      <c r="D25"/>
      <c r="E25"/>
    </row>
    <row r="26" spans="1:5" ht="14" x14ac:dyDescent="0.3">
      <c r="A26" s="82"/>
      <c r="B26" s="82"/>
      <c r="D26" s="82"/>
      <c r="E26" s="82"/>
    </row>
    <row r="27" spans="1:5" ht="14" x14ac:dyDescent="0.3">
      <c r="A27" s="82"/>
      <c r="B27" s="82"/>
      <c r="D27" s="82"/>
      <c r="E27" s="82"/>
    </row>
    <row r="28" spans="1:5" ht="14" x14ac:dyDescent="0.3">
      <c r="A28" s="82"/>
      <c r="B28" s="82"/>
      <c r="D28" s="82"/>
      <c r="E28" s="82"/>
    </row>
    <row r="29" spans="1:5" ht="14" x14ac:dyDescent="0.3">
      <c r="A29" s="82"/>
      <c r="B29" s="82"/>
      <c r="D29" s="82"/>
      <c r="E29" s="82"/>
    </row>
    <row r="30" spans="1:5" ht="14" x14ac:dyDescent="0.3">
      <c r="A30" s="82"/>
      <c r="B30" s="82"/>
      <c r="D30" s="82"/>
      <c r="E30" s="82"/>
    </row>
    <row r="31" spans="1:5" ht="14" x14ac:dyDescent="0.3">
      <c r="A31" s="82"/>
      <c r="B31" s="82"/>
      <c r="D31" s="82"/>
      <c r="E31" s="82"/>
    </row>
    <row r="32" spans="1:5" ht="14" x14ac:dyDescent="0.3">
      <c r="A32" s="82"/>
      <c r="B32" s="82"/>
      <c r="D32" s="82"/>
      <c r="E32" s="82"/>
    </row>
    <row r="33" spans="1:5" ht="14" x14ac:dyDescent="0.3">
      <c r="A33" s="82"/>
      <c r="B33" s="82"/>
      <c r="D33" s="82"/>
      <c r="E33" s="82"/>
    </row>
    <row r="34" spans="1:5" ht="14" x14ac:dyDescent="0.3">
      <c r="A34" s="82"/>
      <c r="B34" s="82"/>
      <c r="D34" s="82"/>
      <c r="E34" s="82"/>
    </row>
    <row r="35" spans="1:5" ht="14" x14ac:dyDescent="0.3">
      <c r="A35" s="82"/>
      <c r="B35" s="82"/>
      <c r="D35" s="82"/>
      <c r="E35" s="82"/>
    </row>
    <row r="36" spans="1:5" ht="14" x14ac:dyDescent="0.3">
      <c r="A36" s="82"/>
      <c r="B36" s="82"/>
      <c r="D36" s="82"/>
      <c r="E36" s="82"/>
    </row>
    <row r="37" spans="1:5" ht="14" x14ac:dyDescent="0.3">
      <c r="A37" s="82"/>
      <c r="B37" s="82"/>
      <c r="D37" s="82"/>
      <c r="E37" s="82"/>
    </row>
    <row r="38" spans="1:5" ht="14" x14ac:dyDescent="0.3">
      <c r="A38" s="82"/>
      <c r="B38" s="82"/>
    </row>
    <row r="39" spans="1:5" ht="14" x14ac:dyDescent="0.3">
      <c r="A39" s="82"/>
      <c r="B39" s="82"/>
    </row>
    <row r="40" spans="1:5" ht="14" x14ac:dyDescent="0.3">
      <c r="A40" s="82"/>
      <c r="B40" s="82"/>
    </row>
    <row r="41" spans="1:5" ht="14" x14ac:dyDescent="0.3">
      <c r="A41" s="82"/>
      <c r="B41" s="82"/>
    </row>
    <row r="42" spans="1:5" ht="14" x14ac:dyDescent="0.3">
      <c r="A42" s="82"/>
      <c r="B42" s="82"/>
    </row>
    <row r="43" spans="1:5" ht="14" x14ac:dyDescent="0.3">
      <c r="A43" s="82"/>
      <c r="B43" s="82"/>
    </row>
    <row r="44" spans="1:5" ht="14" x14ac:dyDescent="0.3">
      <c r="A44" s="82"/>
      <c r="B44" s="82"/>
    </row>
    <row r="45" spans="1:5" ht="14" x14ac:dyDescent="0.3">
      <c r="A45" s="82"/>
      <c r="B45" s="82"/>
    </row>
    <row r="46" spans="1:5" ht="14" x14ac:dyDescent="0.3">
      <c r="A46" s="151"/>
      <c r="B46" s="82"/>
    </row>
    <row r="47" spans="1:5" ht="14" x14ac:dyDescent="0.3">
      <c r="A47" s="151"/>
      <c r="B47" s="82"/>
    </row>
    <row r="48" spans="1:5" ht="14" x14ac:dyDescent="0.3">
      <c r="A48" s="151"/>
      <c r="B48" s="82"/>
    </row>
    <row r="49" spans="1:2" ht="14" x14ac:dyDescent="0.3">
      <c r="A49" s="151"/>
      <c r="B49" s="82"/>
    </row>
    <row r="50" spans="1:2" ht="14" x14ac:dyDescent="0.3">
      <c r="A50" s="151"/>
      <c r="B50" s="82"/>
    </row>
    <row r="51" spans="1:2" ht="14" x14ac:dyDescent="0.3">
      <c r="A51" s="151"/>
      <c r="B51" s="82"/>
    </row>
    <row r="52" spans="1:2" ht="14" x14ac:dyDescent="0.3">
      <c r="A52" s="151"/>
      <c r="B52" s="82"/>
    </row>
    <row r="53" spans="1:2" ht="14" x14ac:dyDescent="0.3">
      <c r="A53" s="151"/>
      <c r="B53" s="82"/>
    </row>
    <row r="54" spans="1:2" ht="14" x14ac:dyDescent="0.3">
      <c r="A54" s="151"/>
      <c r="B54" s="82"/>
    </row>
    <row r="55" spans="1:2" ht="14" x14ac:dyDescent="0.3">
      <c r="A55" s="151"/>
      <c r="B55" s="82"/>
    </row>
    <row r="56" spans="1:2" ht="14" x14ac:dyDescent="0.3">
      <c r="A56" s="151"/>
      <c r="B56" s="82"/>
    </row>
    <row r="57" spans="1:2" ht="14" x14ac:dyDescent="0.3">
      <c r="A57" s="151"/>
      <c r="B57" s="82"/>
    </row>
    <row r="58" spans="1:2" ht="14" x14ac:dyDescent="0.3">
      <c r="A58" s="151"/>
      <c r="B58" s="82"/>
    </row>
    <row r="59" spans="1:2" ht="14" x14ac:dyDescent="0.3">
      <c r="A59" s="151"/>
      <c r="B59" s="82"/>
    </row>
    <row r="60" spans="1:2" ht="14" x14ac:dyDescent="0.3">
      <c r="A60" s="151"/>
      <c r="B60" s="82"/>
    </row>
    <row r="61" spans="1:2" ht="14" x14ac:dyDescent="0.3">
      <c r="A61" s="151"/>
      <c r="B61" s="82"/>
    </row>
    <row r="62" spans="1:2" ht="14" x14ac:dyDescent="0.3">
      <c r="A62" s="151"/>
      <c r="B62" s="82"/>
    </row>
    <row r="63" spans="1:2" ht="14" x14ac:dyDescent="0.3">
      <c r="A63" s="151"/>
      <c r="B63" s="82"/>
    </row>
    <row r="64" spans="1:2" ht="14" x14ac:dyDescent="0.3">
      <c r="A64" s="151"/>
      <c r="B64" s="82"/>
    </row>
    <row r="65" spans="1:2" ht="14" x14ac:dyDescent="0.3">
      <c r="A65" s="151"/>
      <c r="B65" s="82"/>
    </row>
    <row r="66" spans="1:2" ht="14" x14ac:dyDescent="0.3">
      <c r="A66" s="151"/>
      <c r="B66" s="82"/>
    </row>
    <row r="67" spans="1:2" ht="14" x14ac:dyDescent="0.3">
      <c r="A67" s="151"/>
      <c r="B67" s="82"/>
    </row>
    <row r="68" spans="1:2" ht="14" x14ac:dyDescent="0.3">
      <c r="A68" s="151"/>
      <c r="B68" s="82"/>
    </row>
    <row r="69" spans="1:2" ht="14" x14ac:dyDescent="0.3">
      <c r="A69" s="151"/>
      <c r="B69" s="82"/>
    </row>
    <row r="70" spans="1:2" ht="14" x14ac:dyDescent="0.3">
      <c r="A70" s="151"/>
      <c r="B70" s="82"/>
    </row>
  </sheetData>
  <pageMargins left="0.511811024" right="0.511811024" top="0.78740157499999996" bottom="0.78740157499999996" header="0.31496062000000002" footer="0.31496062000000002"/>
  <pageSetup paperSize="9" scale="67" orientation="portrait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E2:K48"/>
  <sheetViews>
    <sheetView showGridLines="0" topLeftCell="B1" zoomScaleNormal="100" workbookViewId="0">
      <selection activeCell="F8" sqref="F8"/>
    </sheetView>
  </sheetViews>
  <sheetFormatPr defaultColWidth="9.1796875" defaultRowHeight="10.5" x14ac:dyDescent="0.25"/>
  <cols>
    <col min="1" max="1" width="5.1796875" style="2" customWidth="1"/>
    <col min="2" max="3" width="9.1796875" style="2" customWidth="1"/>
    <col min="4" max="4" width="4.7265625" style="2" customWidth="1"/>
    <col min="5" max="5" width="18.7265625" style="2" customWidth="1"/>
    <col min="6" max="6" width="26.453125" style="58" customWidth="1"/>
    <col min="7" max="10" width="9.81640625" style="2" bestFit="1" customWidth="1"/>
    <col min="11" max="11" width="10.81640625" style="2" bestFit="1" customWidth="1"/>
    <col min="12" max="16384" width="9.1796875" style="2"/>
  </cols>
  <sheetData>
    <row r="2" spans="5:11" ht="14.5" x14ac:dyDescent="0.35">
      <c r="G2"/>
    </row>
    <row r="3" spans="5:11" ht="14.5" hidden="1" x14ac:dyDescent="0.35">
      <c r="E3" s="43" t="s">
        <v>6</v>
      </c>
      <c r="F3" s="60" t="s">
        <v>1609</v>
      </c>
      <c r="G3"/>
    </row>
    <row r="4" spans="5:11" ht="14.5" x14ac:dyDescent="0.35">
      <c r="E4"/>
      <c r="F4" s="59"/>
      <c r="G4"/>
    </row>
    <row r="5" spans="5:11" ht="14.5" x14ac:dyDescent="0.35">
      <c r="E5" s="43" t="s">
        <v>113</v>
      </c>
      <c r="F5" s="60" t="s">
        <v>1635</v>
      </c>
      <c r="G5"/>
      <c r="H5"/>
      <c r="I5"/>
      <c r="J5"/>
      <c r="K5"/>
    </row>
    <row r="6" spans="5:11" ht="14.5" x14ac:dyDescent="0.35">
      <c r="E6" s="1" t="s">
        <v>142</v>
      </c>
      <c r="F6" s="60">
        <v>525242.32000000007</v>
      </c>
      <c r="G6"/>
      <c r="H6"/>
      <c r="I6"/>
      <c r="J6"/>
      <c r="K6"/>
    </row>
    <row r="7" spans="5:11" ht="14.5" x14ac:dyDescent="0.35">
      <c r="E7" s="1" t="s">
        <v>1303</v>
      </c>
      <c r="F7" s="60">
        <v>430967.54</v>
      </c>
      <c r="G7"/>
      <c r="H7"/>
      <c r="I7"/>
      <c r="J7"/>
      <c r="K7"/>
    </row>
    <row r="8" spans="5:11" ht="14.5" x14ac:dyDescent="0.35">
      <c r="E8" s="1" t="s">
        <v>115</v>
      </c>
      <c r="F8" s="60">
        <v>119754</v>
      </c>
      <c r="G8"/>
      <c r="H8"/>
      <c r="I8"/>
      <c r="J8"/>
      <c r="K8"/>
    </row>
    <row r="9" spans="5:11" ht="14.5" x14ac:dyDescent="0.35">
      <c r="E9" s="1" t="s">
        <v>839</v>
      </c>
      <c r="F9" s="60">
        <v>72478.399999999994</v>
      </c>
      <c r="G9"/>
      <c r="H9"/>
      <c r="I9"/>
      <c r="J9"/>
      <c r="K9"/>
    </row>
    <row r="10" spans="5:11" ht="14.5" x14ac:dyDescent="0.35">
      <c r="E10" s="1" t="s">
        <v>1352</v>
      </c>
      <c r="F10" s="60">
        <v>72410.759999999995</v>
      </c>
      <c r="G10"/>
      <c r="H10"/>
      <c r="I10"/>
      <c r="J10"/>
      <c r="K10"/>
    </row>
    <row r="11" spans="5:11" ht="14.5" x14ac:dyDescent="0.35">
      <c r="E11" s="1" t="s">
        <v>1130</v>
      </c>
      <c r="F11" s="60">
        <v>71881.350000000006</v>
      </c>
      <c r="G11"/>
      <c r="H11"/>
      <c r="I11"/>
      <c r="J11"/>
      <c r="K11"/>
    </row>
    <row r="12" spans="5:11" ht="14.5" x14ac:dyDescent="0.35">
      <c r="E12" s="1" t="s">
        <v>1190</v>
      </c>
      <c r="F12" s="60">
        <v>47978.83</v>
      </c>
      <c r="G12"/>
      <c r="H12"/>
      <c r="I12"/>
      <c r="J12"/>
      <c r="K12"/>
    </row>
    <row r="13" spans="5:11" ht="14.5" x14ac:dyDescent="0.35">
      <c r="E13" s="1" t="s">
        <v>484</v>
      </c>
      <c r="F13" s="60">
        <v>24500</v>
      </c>
      <c r="G13"/>
      <c r="H13"/>
      <c r="I13"/>
      <c r="J13"/>
      <c r="K13"/>
    </row>
    <row r="14" spans="5:11" ht="14.5" x14ac:dyDescent="0.35">
      <c r="E14" s="1" t="s">
        <v>1601</v>
      </c>
      <c r="F14" s="60">
        <v>22560</v>
      </c>
      <c r="G14"/>
      <c r="H14"/>
      <c r="I14"/>
      <c r="J14"/>
      <c r="K14"/>
    </row>
    <row r="15" spans="5:11" ht="14.5" x14ac:dyDescent="0.35">
      <c r="E15" s="1" t="s">
        <v>61</v>
      </c>
      <c r="F15" s="60">
        <v>1387773.2</v>
      </c>
      <c r="G15"/>
      <c r="H15"/>
      <c r="I15"/>
      <c r="J15"/>
      <c r="K15"/>
    </row>
    <row r="16" spans="5:11" ht="14.5" x14ac:dyDescent="0.35">
      <c r="E16"/>
      <c r="F16"/>
      <c r="G16"/>
      <c r="H16"/>
      <c r="I16"/>
      <c r="J16"/>
      <c r="K16"/>
    </row>
    <row r="17" spans="5:11" ht="14.5" x14ac:dyDescent="0.35">
      <c r="E17"/>
      <c r="F17" s="59"/>
      <c r="G17"/>
      <c r="H17"/>
      <c r="I17"/>
      <c r="J17"/>
      <c r="K17"/>
    </row>
    <row r="18" spans="5:11" ht="14.5" x14ac:dyDescent="0.35">
      <c r="E18"/>
      <c r="F18" s="59"/>
      <c r="G18"/>
      <c r="H18"/>
      <c r="I18"/>
      <c r="J18"/>
      <c r="K18"/>
    </row>
    <row r="19" spans="5:11" ht="14.5" x14ac:dyDescent="0.35">
      <c r="E19"/>
      <c r="F19" s="59"/>
      <c r="G19"/>
      <c r="H19"/>
      <c r="I19"/>
      <c r="J19"/>
      <c r="K19"/>
    </row>
    <row r="20" spans="5:11" ht="14.5" x14ac:dyDescent="0.35">
      <c r="E20"/>
      <c r="F20" s="59"/>
      <c r="G20"/>
      <c r="H20"/>
      <c r="I20"/>
      <c r="J20"/>
      <c r="K20"/>
    </row>
    <row r="21" spans="5:11" ht="14.5" x14ac:dyDescent="0.35">
      <c r="E21"/>
      <c r="F21" s="59"/>
      <c r="G21"/>
      <c r="H21"/>
      <c r="I21"/>
      <c r="J21"/>
      <c r="K21"/>
    </row>
    <row r="22" spans="5:11" ht="14.5" x14ac:dyDescent="0.35">
      <c r="F22" s="59"/>
      <c r="G22"/>
      <c r="H22"/>
      <c r="I22"/>
      <c r="J22"/>
      <c r="K22"/>
    </row>
    <row r="23" spans="5:11" ht="14.5" x14ac:dyDescent="0.35">
      <c r="F23" s="59"/>
      <c r="G23"/>
      <c r="H23"/>
      <c r="I23"/>
      <c r="J23"/>
      <c r="K23"/>
    </row>
    <row r="24" spans="5:11" ht="14.5" x14ac:dyDescent="0.35">
      <c r="F24" s="59"/>
      <c r="G24"/>
      <c r="H24"/>
      <c r="I24"/>
      <c r="J24"/>
      <c r="K24"/>
    </row>
    <row r="25" spans="5:11" ht="14.5" x14ac:dyDescent="0.35">
      <c r="F25" s="59"/>
      <c r="G25"/>
      <c r="H25"/>
      <c r="I25"/>
      <c r="J25"/>
      <c r="K25"/>
    </row>
    <row r="26" spans="5:11" ht="14.5" x14ac:dyDescent="0.35">
      <c r="F26" s="59"/>
      <c r="G26"/>
      <c r="H26"/>
      <c r="I26"/>
      <c r="J26"/>
      <c r="K26"/>
    </row>
    <row r="27" spans="5:11" ht="14.5" x14ac:dyDescent="0.35">
      <c r="F27" s="59"/>
      <c r="G27"/>
      <c r="H27"/>
      <c r="I27"/>
      <c r="J27"/>
      <c r="K27"/>
    </row>
    <row r="28" spans="5:11" ht="14.5" x14ac:dyDescent="0.35">
      <c r="F28" s="59"/>
      <c r="G28"/>
      <c r="H28"/>
      <c r="I28"/>
      <c r="J28"/>
      <c r="K28"/>
    </row>
    <row r="29" spans="5:11" ht="14.5" x14ac:dyDescent="0.35">
      <c r="F29" s="59"/>
      <c r="G29"/>
      <c r="H29"/>
      <c r="I29"/>
      <c r="J29"/>
      <c r="K29"/>
    </row>
    <row r="30" spans="5:11" ht="14.5" x14ac:dyDescent="0.35">
      <c r="F30" s="59"/>
      <c r="G30"/>
      <c r="H30"/>
      <c r="I30"/>
      <c r="J30"/>
      <c r="K30"/>
    </row>
    <row r="31" spans="5:11" ht="14.5" x14ac:dyDescent="0.35">
      <c r="F31" s="59"/>
    </row>
    <row r="32" spans="5:11" ht="14.5" x14ac:dyDescent="0.35">
      <c r="F32" s="59"/>
    </row>
    <row r="33" spans="6:6" ht="14.5" x14ac:dyDescent="0.35">
      <c r="F33" s="59"/>
    </row>
    <row r="34" spans="6:6" ht="14.5" x14ac:dyDescent="0.35">
      <c r="F34" s="59"/>
    </row>
    <row r="35" spans="6:6" ht="14.5" x14ac:dyDescent="0.35">
      <c r="F35" s="59"/>
    </row>
    <row r="36" spans="6:6" ht="14.5" x14ac:dyDescent="0.35">
      <c r="F36" s="59"/>
    </row>
    <row r="37" spans="6:6" ht="14.5" x14ac:dyDescent="0.35">
      <c r="F37" s="59"/>
    </row>
    <row r="38" spans="6:6" ht="14.5" x14ac:dyDescent="0.35">
      <c r="F38" s="59"/>
    </row>
    <row r="39" spans="6:6" ht="14.5" x14ac:dyDescent="0.35">
      <c r="F39" s="59"/>
    </row>
    <row r="40" spans="6:6" ht="14.5" x14ac:dyDescent="0.35">
      <c r="F40" s="59"/>
    </row>
    <row r="41" spans="6:6" ht="14.5" x14ac:dyDescent="0.35">
      <c r="F41" s="59"/>
    </row>
    <row r="42" spans="6:6" ht="14.5" x14ac:dyDescent="0.35">
      <c r="F42" s="59"/>
    </row>
    <row r="43" spans="6:6" ht="14.5" x14ac:dyDescent="0.35">
      <c r="F43" s="59"/>
    </row>
    <row r="44" spans="6:6" ht="14.5" x14ac:dyDescent="0.35">
      <c r="F44" s="59"/>
    </row>
    <row r="45" spans="6:6" ht="14.5" x14ac:dyDescent="0.35">
      <c r="F45" s="59"/>
    </row>
    <row r="46" spans="6:6" ht="14.5" x14ac:dyDescent="0.35">
      <c r="F46" s="59"/>
    </row>
    <row r="47" spans="6:6" ht="14.5" x14ac:dyDescent="0.35">
      <c r="F47" s="59"/>
    </row>
    <row r="48" spans="6:6" ht="14.5" x14ac:dyDescent="0.35">
      <c r="F48" s="59"/>
    </row>
  </sheetData>
  <pageMargins left="0.511811024" right="0.511811024" top="0.78740157499999996" bottom="0.78740157499999996" header="0.31496062000000002" footer="0.31496062000000002"/>
  <pageSetup paperSize="9" scale="67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"/>
  <sheetViews>
    <sheetView workbookViewId="0">
      <pane ySplit="1" topLeftCell="A83" activePane="bottomLeft" state="frozen"/>
      <selection pane="bottomLeft" sqref="A1:XFD1"/>
    </sheetView>
  </sheetViews>
  <sheetFormatPr defaultRowHeight="14.5" x14ac:dyDescent="0.35"/>
  <cols>
    <col min="1" max="1" width="35" bestFit="1" customWidth="1"/>
    <col min="7" max="7" width="25.81640625" bestFit="1" customWidth="1"/>
    <col min="8" max="8" width="26.81640625" bestFit="1" customWidth="1"/>
    <col min="9" max="9" width="61.7265625" bestFit="1" customWidth="1"/>
    <col min="12" max="12" width="50.81640625" bestFit="1" customWidth="1"/>
  </cols>
  <sheetData>
    <row r="1" spans="1:12" ht="31.5" x14ac:dyDescent="0.35">
      <c r="A1" s="16" t="s">
        <v>3</v>
      </c>
      <c r="B1" s="16" t="s">
        <v>4</v>
      </c>
      <c r="C1" s="22" t="s">
        <v>68</v>
      </c>
      <c r="D1" s="16" t="s">
        <v>18</v>
      </c>
      <c r="E1" s="16" t="s">
        <v>17</v>
      </c>
      <c r="F1" s="16" t="s">
        <v>5</v>
      </c>
      <c r="G1" s="16" t="s">
        <v>6</v>
      </c>
      <c r="H1" s="16" t="s">
        <v>262</v>
      </c>
      <c r="I1" s="16" t="s">
        <v>14</v>
      </c>
      <c r="J1" s="16" t="s">
        <v>60</v>
      </c>
      <c r="K1" s="16" t="s">
        <v>114</v>
      </c>
      <c r="L1" s="16" t="s">
        <v>1531</v>
      </c>
    </row>
    <row r="2" spans="1:12" x14ac:dyDescent="0.35">
      <c r="A2" s="25" t="s">
        <v>1576</v>
      </c>
      <c r="B2" s="25" t="s">
        <v>1577</v>
      </c>
      <c r="C2" s="26">
        <v>0</v>
      </c>
      <c r="D2" s="27">
        <v>24500</v>
      </c>
      <c r="E2" s="27">
        <v>24500</v>
      </c>
      <c r="F2" s="26">
        <v>703914</v>
      </c>
      <c r="G2" s="23" t="s">
        <v>1621</v>
      </c>
      <c r="H2" s="23" t="s">
        <v>274</v>
      </c>
      <c r="I2" s="23" t="s">
        <v>403</v>
      </c>
      <c r="J2" s="24" t="s">
        <v>403</v>
      </c>
      <c r="K2" s="28" t="s">
        <v>403</v>
      </c>
      <c r="L2" s="28" t="s">
        <v>1451</v>
      </c>
    </row>
    <row r="3" spans="1:12" x14ac:dyDescent="0.35">
      <c r="A3" s="25" t="s">
        <v>54</v>
      </c>
      <c r="B3" s="25" t="s">
        <v>889</v>
      </c>
      <c r="C3" s="26">
        <v>-1</v>
      </c>
      <c r="D3" s="27">
        <v>24345</v>
      </c>
      <c r="E3" s="27">
        <v>24345</v>
      </c>
      <c r="F3" s="26">
        <v>694962</v>
      </c>
      <c r="G3" s="23" t="s">
        <v>1622</v>
      </c>
      <c r="H3" s="23" t="s">
        <v>270</v>
      </c>
      <c r="I3" s="23" t="s">
        <v>403</v>
      </c>
      <c r="J3" s="24" t="s">
        <v>403</v>
      </c>
      <c r="K3" s="28" t="s">
        <v>403</v>
      </c>
      <c r="L3" s="28" t="s">
        <v>1455</v>
      </c>
    </row>
    <row r="4" spans="1:12" x14ac:dyDescent="0.35">
      <c r="A4" s="25" t="s">
        <v>54</v>
      </c>
      <c r="B4" s="25" t="s">
        <v>1312</v>
      </c>
      <c r="C4" s="26">
        <v>0</v>
      </c>
      <c r="D4" s="27">
        <v>24490.2</v>
      </c>
      <c r="E4" s="27">
        <v>24490.2</v>
      </c>
      <c r="F4" s="26">
        <v>699854</v>
      </c>
      <c r="G4" s="23" t="s">
        <v>1621</v>
      </c>
      <c r="H4" s="23" t="s">
        <v>276</v>
      </c>
      <c r="I4" s="23" t="s">
        <v>403</v>
      </c>
      <c r="J4" s="24" t="s">
        <v>403</v>
      </c>
      <c r="K4" s="28" t="s">
        <v>403</v>
      </c>
      <c r="L4" s="28" t="s">
        <v>1459</v>
      </c>
    </row>
    <row r="5" spans="1:12" x14ac:dyDescent="0.35">
      <c r="A5" s="25" t="s">
        <v>54</v>
      </c>
      <c r="B5" s="25" t="s">
        <v>1353</v>
      </c>
      <c r="C5" s="26">
        <v>0</v>
      </c>
      <c r="D5" s="27">
        <v>24490.2</v>
      </c>
      <c r="E5" s="27">
        <v>24490.2</v>
      </c>
      <c r="F5" s="26">
        <v>701648</v>
      </c>
      <c r="G5" s="23" t="s">
        <v>1621</v>
      </c>
      <c r="H5" s="23" t="s">
        <v>276</v>
      </c>
      <c r="I5" s="23" t="s">
        <v>403</v>
      </c>
      <c r="J5" s="24" t="s">
        <v>403</v>
      </c>
      <c r="K5" s="28" t="s">
        <v>403</v>
      </c>
      <c r="L5" s="28" t="s">
        <v>1459</v>
      </c>
    </row>
    <row r="6" spans="1:12" x14ac:dyDescent="0.35">
      <c r="A6" s="25" t="s">
        <v>219</v>
      </c>
      <c r="B6" s="25" t="s">
        <v>1219</v>
      </c>
      <c r="C6" s="26">
        <v>0</v>
      </c>
      <c r="D6" s="27">
        <v>24476.080000000002</v>
      </c>
      <c r="E6" s="27">
        <v>24476.080000000002</v>
      </c>
      <c r="F6" s="26">
        <v>693107</v>
      </c>
      <c r="G6" s="23" t="s">
        <v>1622</v>
      </c>
      <c r="H6" s="23" t="s">
        <v>303</v>
      </c>
      <c r="I6" s="23" t="s">
        <v>403</v>
      </c>
      <c r="J6" s="24" t="s">
        <v>403</v>
      </c>
      <c r="K6" s="28" t="s">
        <v>403</v>
      </c>
      <c r="L6" s="28" t="s">
        <v>1450</v>
      </c>
    </row>
    <row r="7" spans="1:12" x14ac:dyDescent="0.35">
      <c r="A7" s="25" t="s">
        <v>219</v>
      </c>
      <c r="B7" s="25" t="s">
        <v>1220</v>
      </c>
      <c r="C7" s="26">
        <v>0</v>
      </c>
      <c r="D7" s="27">
        <v>24483.41</v>
      </c>
      <c r="E7" s="27">
        <v>24483.41</v>
      </c>
      <c r="F7" s="26">
        <v>693108</v>
      </c>
      <c r="G7" s="23" t="s">
        <v>1622</v>
      </c>
      <c r="H7" s="23" t="s">
        <v>303</v>
      </c>
      <c r="I7" s="23" t="s">
        <v>403</v>
      </c>
      <c r="J7" s="24" t="s">
        <v>403</v>
      </c>
      <c r="K7" s="28" t="s">
        <v>403</v>
      </c>
      <c r="L7" s="28" t="s">
        <v>1451</v>
      </c>
    </row>
    <row r="8" spans="1:12" x14ac:dyDescent="0.35">
      <c r="A8" s="25" t="s">
        <v>219</v>
      </c>
      <c r="B8" s="25" t="s">
        <v>1217</v>
      </c>
      <c r="C8" s="26">
        <v>0</v>
      </c>
      <c r="D8" s="27">
        <v>24480.18</v>
      </c>
      <c r="E8" s="27">
        <v>24480.18</v>
      </c>
      <c r="F8" s="26">
        <v>694221</v>
      </c>
      <c r="G8" s="23" t="s">
        <v>1622</v>
      </c>
      <c r="H8" s="23" t="s">
        <v>303</v>
      </c>
      <c r="I8" s="23" t="s">
        <v>403</v>
      </c>
      <c r="J8" s="24" t="s">
        <v>403</v>
      </c>
      <c r="K8" s="28" t="s">
        <v>403</v>
      </c>
      <c r="L8" s="28" t="s">
        <v>1451</v>
      </c>
    </row>
    <row r="9" spans="1:12" x14ac:dyDescent="0.35">
      <c r="A9" s="25" t="s">
        <v>219</v>
      </c>
      <c r="B9" s="25" t="s">
        <v>1218</v>
      </c>
      <c r="C9" s="26">
        <v>-1</v>
      </c>
      <c r="D9" s="27">
        <v>24500</v>
      </c>
      <c r="E9" s="27">
        <v>24496.36</v>
      </c>
      <c r="F9" s="26">
        <v>694225</v>
      </c>
      <c r="G9" s="23" t="s">
        <v>1622</v>
      </c>
      <c r="H9" s="23" t="s">
        <v>303</v>
      </c>
      <c r="I9" s="23" t="s">
        <v>403</v>
      </c>
      <c r="J9" s="24" t="s">
        <v>403</v>
      </c>
      <c r="K9" s="28" t="s">
        <v>403</v>
      </c>
      <c r="L9" s="28" t="s">
        <v>1451</v>
      </c>
    </row>
    <row r="10" spans="1:12" x14ac:dyDescent="0.35">
      <c r="A10" s="25" t="s">
        <v>219</v>
      </c>
      <c r="B10" s="25" t="s">
        <v>1578</v>
      </c>
      <c r="C10" s="26">
        <v>0</v>
      </c>
      <c r="D10" s="27">
        <v>24500</v>
      </c>
      <c r="E10" s="27">
        <v>24500</v>
      </c>
      <c r="F10" s="26">
        <v>703537</v>
      </c>
      <c r="G10" s="23" t="s">
        <v>1621</v>
      </c>
      <c r="H10" s="23" t="s">
        <v>303</v>
      </c>
      <c r="I10" s="23" t="s">
        <v>403</v>
      </c>
      <c r="J10" s="24" t="s">
        <v>403</v>
      </c>
      <c r="K10" s="28" t="s">
        <v>403</v>
      </c>
      <c r="L10" s="28" t="s">
        <v>1451</v>
      </c>
    </row>
    <row r="11" spans="1:12" x14ac:dyDescent="0.35">
      <c r="A11" s="25" t="s">
        <v>219</v>
      </c>
      <c r="B11" s="25" t="s">
        <v>1579</v>
      </c>
      <c r="C11" s="26">
        <v>0</v>
      </c>
      <c r="D11" s="27">
        <v>24500</v>
      </c>
      <c r="E11" s="27">
        <v>24500</v>
      </c>
      <c r="F11" s="26">
        <v>704007</v>
      </c>
      <c r="G11" s="23" t="s">
        <v>1621</v>
      </c>
      <c r="H11" s="23" t="s">
        <v>303</v>
      </c>
      <c r="I11" s="23" t="s">
        <v>403</v>
      </c>
      <c r="J11" s="24" t="s">
        <v>403</v>
      </c>
      <c r="K11" s="28" t="s">
        <v>403</v>
      </c>
      <c r="L11" s="28" t="s">
        <v>1451</v>
      </c>
    </row>
    <row r="12" spans="1:12" x14ac:dyDescent="0.35">
      <c r="A12" s="25" t="s">
        <v>86</v>
      </c>
      <c r="B12" s="25" t="s">
        <v>846</v>
      </c>
      <c r="C12" s="26">
        <v>0</v>
      </c>
      <c r="D12" s="27">
        <v>4966.75</v>
      </c>
      <c r="E12" s="27">
        <v>4966.75</v>
      </c>
      <c r="F12" s="26">
        <v>693601</v>
      </c>
      <c r="G12" s="23" t="s">
        <v>1622</v>
      </c>
      <c r="H12" s="23" t="s">
        <v>265</v>
      </c>
      <c r="I12" s="23" t="s">
        <v>403</v>
      </c>
      <c r="J12" s="24" t="s">
        <v>403</v>
      </c>
      <c r="K12" s="28" t="s">
        <v>403</v>
      </c>
      <c r="L12" s="28" t="s">
        <v>1491</v>
      </c>
    </row>
    <row r="13" spans="1:12" x14ac:dyDescent="0.35">
      <c r="A13" s="25" t="s">
        <v>86</v>
      </c>
      <c r="B13" s="25" t="s">
        <v>847</v>
      </c>
      <c r="C13" s="26">
        <v>0</v>
      </c>
      <c r="D13" s="27">
        <v>1987.28</v>
      </c>
      <c r="E13" s="27">
        <v>1987.28</v>
      </c>
      <c r="F13" s="26">
        <v>693601</v>
      </c>
      <c r="G13" s="23" t="s">
        <v>1622</v>
      </c>
      <c r="H13" s="23" t="s">
        <v>265</v>
      </c>
      <c r="I13" s="23" t="s">
        <v>403</v>
      </c>
      <c r="J13" s="24" t="s">
        <v>403</v>
      </c>
      <c r="K13" s="28" t="s">
        <v>403</v>
      </c>
      <c r="L13" s="28" t="s">
        <v>1510</v>
      </c>
    </row>
    <row r="14" spans="1:12" x14ac:dyDescent="0.35">
      <c r="A14" s="25" t="s">
        <v>86</v>
      </c>
      <c r="B14" s="25" t="s">
        <v>848</v>
      </c>
      <c r="C14" s="26">
        <v>0</v>
      </c>
      <c r="D14" s="27">
        <v>3486.34</v>
      </c>
      <c r="E14" s="27">
        <v>3486.34</v>
      </c>
      <c r="F14" s="26">
        <v>693601</v>
      </c>
      <c r="G14" s="23" t="s">
        <v>1622</v>
      </c>
      <c r="H14" s="23" t="s">
        <v>265</v>
      </c>
      <c r="I14" s="23" t="s">
        <v>403</v>
      </c>
      <c r="J14" s="24" t="s">
        <v>403</v>
      </c>
      <c r="K14" s="28" t="s">
        <v>403</v>
      </c>
      <c r="L14" s="28" t="s">
        <v>1509</v>
      </c>
    </row>
    <row r="15" spans="1:12" x14ac:dyDescent="0.35">
      <c r="A15" s="25" t="s">
        <v>86</v>
      </c>
      <c r="B15" s="25" t="s">
        <v>849</v>
      </c>
      <c r="C15" s="26">
        <v>0</v>
      </c>
      <c r="D15" s="27">
        <v>13970.63</v>
      </c>
      <c r="E15" s="27">
        <v>13970.63</v>
      </c>
      <c r="F15" s="26">
        <v>693601</v>
      </c>
      <c r="G15" s="23" t="s">
        <v>1622</v>
      </c>
      <c r="H15" s="23" t="s">
        <v>265</v>
      </c>
      <c r="I15" s="23" t="s">
        <v>403</v>
      </c>
      <c r="J15" s="24" t="s">
        <v>403</v>
      </c>
      <c r="K15" s="28" t="s">
        <v>403</v>
      </c>
      <c r="L15" s="28" t="s">
        <v>1461</v>
      </c>
    </row>
    <row r="16" spans="1:12" x14ac:dyDescent="0.35">
      <c r="A16" s="25" t="s">
        <v>86</v>
      </c>
      <c r="B16" s="25" t="s">
        <v>1266</v>
      </c>
      <c r="C16" s="26">
        <v>1</v>
      </c>
      <c r="D16" s="27">
        <v>11238.4</v>
      </c>
      <c r="E16" s="27">
        <v>11238.4</v>
      </c>
      <c r="F16" s="26">
        <v>696518</v>
      </c>
      <c r="G16" s="23" t="s">
        <v>670</v>
      </c>
      <c r="H16" s="23" t="s">
        <v>298</v>
      </c>
      <c r="I16" s="23" t="s">
        <v>839</v>
      </c>
      <c r="J16" s="24">
        <v>0.45871020408163266</v>
      </c>
      <c r="K16" s="28" t="s">
        <v>839</v>
      </c>
      <c r="L16" s="28" t="s">
        <v>1511</v>
      </c>
    </row>
    <row r="17" spans="1:12" x14ac:dyDescent="0.35">
      <c r="A17" s="25" t="s">
        <v>86</v>
      </c>
      <c r="B17" s="25" t="s">
        <v>1267</v>
      </c>
      <c r="C17" s="26">
        <v>1</v>
      </c>
      <c r="D17" s="27">
        <v>10240</v>
      </c>
      <c r="E17" s="27">
        <v>10240</v>
      </c>
      <c r="F17" s="26">
        <v>696518</v>
      </c>
      <c r="G17" s="23" t="s">
        <v>670</v>
      </c>
      <c r="H17" s="23" t="s">
        <v>298</v>
      </c>
      <c r="I17" s="23" t="s">
        <v>839</v>
      </c>
      <c r="J17" s="24">
        <v>0.4179591836734694</v>
      </c>
      <c r="K17" s="28" t="s">
        <v>839</v>
      </c>
      <c r="L17" s="28" t="s">
        <v>1512</v>
      </c>
    </row>
    <row r="18" spans="1:12" x14ac:dyDescent="0.35">
      <c r="A18" s="25" t="s">
        <v>86</v>
      </c>
      <c r="B18" s="25" t="s">
        <v>1268</v>
      </c>
      <c r="C18" s="26">
        <v>1</v>
      </c>
      <c r="D18" s="27">
        <v>3000</v>
      </c>
      <c r="E18" s="27">
        <v>3000</v>
      </c>
      <c r="F18" s="26">
        <v>696518</v>
      </c>
      <c r="G18" s="23" t="s">
        <v>670</v>
      </c>
      <c r="H18" s="23" t="s">
        <v>298</v>
      </c>
      <c r="I18" s="23" t="s">
        <v>839</v>
      </c>
      <c r="J18" s="24">
        <v>0.12244897959183673</v>
      </c>
      <c r="K18" s="28" t="s">
        <v>839</v>
      </c>
      <c r="L18" s="28" t="s">
        <v>1495</v>
      </c>
    </row>
    <row r="19" spans="1:12" x14ac:dyDescent="0.35">
      <c r="A19" s="25" t="s">
        <v>34</v>
      </c>
      <c r="B19" s="25" t="s">
        <v>859</v>
      </c>
      <c r="C19" s="26">
        <v>0</v>
      </c>
      <c r="D19" s="27">
        <v>24485.02</v>
      </c>
      <c r="E19" s="27">
        <v>24485.02</v>
      </c>
      <c r="F19" s="26">
        <v>695763</v>
      </c>
      <c r="G19" s="23" t="s">
        <v>1622</v>
      </c>
      <c r="H19" s="23" t="s">
        <v>274</v>
      </c>
      <c r="I19" s="23" t="s">
        <v>403</v>
      </c>
      <c r="J19" s="24" t="s">
        <v>403</v>
      </c>
      <c r="K19" s="28" t="s">
        <v>403</v>
      </c>
      <c r="L19" s="28" t="s">
        <v>1500</v>
      </c>
    </row>
    <row r="20" spans="1:12" x14ac:dyDescent="0.35">
      <c r="A20" s="25" t="s">
        <v>34</v>
      </c>
      <c r="B20" s="25" t="s">
        <v>604</v>
      </c>
      <c r="C20" s="26">
        <v>10</v>
      </c>
      <c r="D20" s="27">
        <v>12547.32</v>
      </c>
      <c r="E20" s="27">
        <v>12547.32</v>
      </c>
      <c r="F20" s="26">
        <v>667155</v>
      </c>
      <c r="G20" s="23" t="s">
        <v>1623</v>
      </c>
      <c r="H20" s="23" t="s">
        <v>274</v>
      </c>
      <c r="I20" s="23" t="s">
        <v>737</v>
      </c>
      <c r="J20" s="24">
        <v>0.5</v>
      </c>
      <c r="K20" s="28" t="s">
        <v>142</v>
      </c>
      <c r="L20" s="28" t="s">
        <v>1499</v>
      </c>
    </row>
    <row r="21" spans="1:12" x14ac:dyDescent="0.35">
      <c r="A21" s="25" t="s">
        <v>34</v>
      </c>
      <c r="B21" s="25" t="s">
        <v>607</v>
      </c>
      <c r="C21" s="26">
        <v>10</v>
      </c>
      <c r="D21" s="27">
        <v>10026.219999999999</v>
      </c>
      <c r="E21" s="27">
        <v>10026.219999999999</v>
      </c>
      <c r="F21" s="26">
        <v>667155</v>
      </c>
      <c r="G21" s="23" t="s">
        <v>1623</v>
      </c>
      <c r="H21" s="23" t="s">
        <v>274</v>
      </c>
      <c r="I21" s="23" t="s">
        <v>737</v>
      </c>
      <c r="J21" s="24">
        <v>0.5</v>
      </c>
      <c r="K21" s="28" t="s">
        <v>142</v>
      </c>
      <c r="L21" s="28" t="s">
        <v>1573</v>
      </c>
    </row>
    <row r="22" spans="1:12" x14ac:dyDescent="0.35">
      <c r="A22" s="25" t="s">
        <v>34</v>
      </c>
      <c r="B22" s="25" t="s">
        <v>860</v>
      </c>
      <c r="C22" s="26">
        <v>1</v>
      </c>
      <c r="D22" s="27">
        <v>24487.759999999998</v>
      </c>
      <c r="E22" s="27">
        <v>24487.759999999998</v>
      </c>
      <c r="F22" s="26">
        <v>695766</v>
      </c>
      <c r="G22" s="23" t="s">
        <v>1623</v>
      </c>
      <c r="H22" s="23" t="s">
        <v>274</v>
      </c>
      <c r="I22" s="23" t="s">
        <v>207</v>
      </c>
      <c r="J22" s="24">
        <v>1</v>
      </c>
      <c r="K22" s="28" t="s">
        <v>142</v>
      </c>
      <c r="L22" s="28" t="s">
        <v>1500</v>
      </c>
    </row>
    <row r="23" spans="1:12" x14ac:dyDescent="0.35">
      <c r="A23" s="25" t="s">
        <v>34</v>
      </c>
      <c r="B23" s="25" t="s">
        <v>1089</v>
      </c>
      <c r="C23" s="26">
        <v>-2</v>
      </c>
      <c r="D23" s="27">
        <v>24407.8</v>
      </c>
      <c r="E23" s="27">
        <v>24407.8</v>
      </c>
      <c r="F23" s="26">
        <v>693137</v>
      </c>
      <c r="G23" s="23" t="s">
        <v>1622</v>
      </c>
      <c r="H23" s="23" t="s">
        <v>265</v>
      </c>
      <c r="I23" s="23" t="s">
        <v>403</v>
      </c>
      <c r="J23" s="24" t="s">
        <v>403</v>
      </c>
      <c r="K23" s="28" t="s">
        <v>403</v>
      </c>
      <c r="L23" s="28" t="s">
        <v>1461</v>
      </c>
    </row>
    <row r="24" spans="1:12" x14ac:dyDescent="0.35">
      <c r="A24" s="25" t="s">
        <v>34</v>
      </c>
      <c r="B24" s="25" t="s">
        <v>1150</v>
      </c>
      <c r="C24" s="26">
        <v>0</v>
      </c>
      <c r="D24" s="27">
        <v>24454.58</v>
      </c>
      <c r="E24" s="27">
        <v>24454.58</v>
      </c>
      <c r="F24" s="26">
        <v>698766</v>
      </c>
      <c r="G24" s="23" t="s">
        <v>1622</v>
      </c>
      <c r="H24" s="23" t="s">
        <v>265</v>
      </c>
      <c r="I24" s="23" t="s">
        <v>403</v>
      </c>
      <c r="J24" s="24" t="s">
        <v>403</v>
      </c>
      <c r="K24" s="28" t="s">
        <v>403</v>
      </c>
      <c r="L24" s="28" t="s">
        <v>1500</v>
      </c>
    </row>
    <row r="25" spans="1:12" x14ac:dyDescent="0.35">
      <c r="A25" s="25" t="s">
        <v>34</v>
      </c>
      <c r="B25" s="25" t="s">
        <v>861</v>
      </c>
      <c r="C25" s="26">
        <v>1</v>
      </c>
      <c r="D25" s="27">
        <v>24485.16</v>
      </c>
      <c r="E25" s="27">
        <v>24485.16</v>
      </c>
      <c r="F25" s="26">
        <v>695768</v>
      </c>
      <c r="G25" s="23" t="s">
        <v>1623</v>
      </c>
      <c r="H25" s="23" t="s">
        <v>274</v>
      </c>
      <c r="I25" s="23" t="s">
        <v>1189</v>
      </c>
      <c r="J25" s="24">
        <v>1</v>
      </c>
      <c r="K25" s="28" t="s">
        <v>1190</v>
      </c>
      <c r="L25" s="28" t="s">
        <v>1500</v>
      </c>
    </row>
    <row r="26" spans="1:12" x14ac:dyDescent="0.35">
      <c r="A26" s="25" t="s">
        <v>34</v>
      </c>
      <c r="B26" s="25" t="s">
        <v>862</v>
      </c>
      <c r="C26" s="26">
        <v>1</v>
      </c>
      <c r="D26" s="27">
        <v>24488.61</v>
      </c>
      <c r="E26" s="27">
        <v>24488.61</v>
      </c>
      <c r="F26" s="26">
        <v>695771</v>
      </c>
      <c r="G26" s="23" t="s">
        <v>1623</v>
      </c>
      <c r="H26" s="23" t="s">
        <v>274</v>
      </c>
      <c r="I26" s="23" t="s">
        <v>207</v>
      </c>
      <c r="J26" s="24">
        <v>1</v>
      </c>
      <c r="K26" s="28" t="s">
        <v>142</v>
      </c>
      <c r="L26" s="28" t="s">
        <v>1500</v>
      </c>
    </row>
    <row r="27" spans="1:12" x14ac:dyDescent="0.35">
      <c r="A27" s="25" t="s">
        <v>34</v>
      </c>
      <c r="B27" s="25" t="s">
        <v>1151</v>
      </c>
      <c r="C27" s="26">
        <v>0</v>
      </c>
      <c r="D27" s="27">
        <v>23562.06</v>
      </c>
      <c r="E27" s="27">
        <v>23562.06</v>
      </c>
      <c r="F27" s="26">
        <v>698767</v>
      </c>
      <c r="G27" s="23" t="s">
        <v>1622</v>
      </c>
      <c r="H27" s="23" t="s">
        <v>265</v>
      </c>
      <c r="I27" s="23" t="s">
        <v>403</v>
      </c>
      <c r="J27" s="24" t="s">
        <v>403</v>
      </c>
      <c r="K27" s="28" t="s">
        <v>403</v>
      </c>
      <c r="L27" s="28" t="s">
        <v>1500</v>
      </c>
    </row>
    <row r="28" spans="1:12" x14ac:dyDescent="0.35">
      <c r="A28" s="25" t="s">
        <v>34</v>
      </c>
      <c r="B28" s="25" t="s">
        <v>863</v>
      </c>
      <c r="C28" s="26">
        <v>1</v>
      </c>
      <c r="D28" s="27">
        <v>24470.61</v>
      </c>
      <c r="E28" s="27">
        <v>24470.61</v>
      </c>
      <c r="F28" s="26">
        <v>695772</v>
      </c>
      <c r="G28" s="23" t="s">
        <v>1623</v>
      </c>
      <c r="H28" s="23" t="s">
        <v>274</v>
      </c>
      <c r="I28" s="23" t="s">
        <v>1374</v>
      </c>
      <c r="J28" s="24">
        <v>1</v>
      </c>
      <c r="K28" s="35" t="s">
        <v>1352</v>
      </c>
      <c r="L28" s="28" t="s">
        <v>1500</v>
      </c>
    </row>
    <row r="29" spans="1:12" x14ac:dyDescent="0.35">
      <c r="A29" s="25" t="s">
        <v>34</v>
      </c>
      <c r="B29" s="25" t="s">
        <v>1136</v>
      </c>
      <c r="C29" s="26">
        <v>0</v>
      </c>
      <c r="D29" s="27">
        <v>24193.34</v>
      </c>
      <c r="E29" s="27">
        <v>24193.34</v>
      </c>
      <c r="F29" s="26">
        <v>693079</v>
      </c>
      <c r="G29" s="23" t="s">
        <v>1623</v>
      </c>
      <c r="H29" s="23" t="s">
        <v>274</v>
      </c>
      <c r="I29" s="23" t="s">
        <v>403</v>
      </c>
      <c r="J29" s="24" t="s">
        <v>403</v>
      </c>
      <c r="K29" s="28" t="s">
        <v>403</v>
      </c>
      <c r="L29" s="28" t="s">
        <v>1500</v>
      </c>
    </row>
    <row r="30" spans="1:12" x14ac:dyDescent="0.35">
      <c r="A30" s="25" t="s">
        <v>34</v>
      </c>
      <c r="B30" s="25" t="s">
        <v>1147</v>
      </c>
      <c r="C30" s="26">
        <v>0</v>
      </c>
      <c r="D30" s="27">
        <v>24478.42</v>
      </c>
      <c r="E30" s="27">
        <v>24478.42</v>
      </c>
      <c r="F30" s="26">
        <v>693080</v>
      </c>
      <c r="G30" s="23" t="s">
        <v>1623</v>
      </c>
      <c r="H30" s="23" t="s">
        <v>274</v>
      </c>
      <c r="I30" s="23" t="s">
        <v>403</v>
      </c>
      <c r="J30" s="24" t="s">
        <v>403</v>
      </c>
      <c r="K30" s="28" t="s">
        <v>403</v>
      </c>
      <c r="L30" s="28" t="s">
        <v>1500</v>
      </c>
    </row>
    <row r="31" spans="1:12" x14ac:dyDescent="0.35">
      <c r="A31" s="25" t="s">
        <v>34</v>
      </c>
      <c r="B31" s="25" t="s">
        <v>1137</v>
      </c>
      <c r="C31" s="26">
        <v>0</v>
      </c>
      <c r="D31" s="27">
        <v>24444.19</v>
      </c>
      <c r="E31" s="27">
        <v>24444.19</v>
      </c>
      <c r="F31" s="26">
        <v>698769</v>
      </c>
      <c r="G31" s="23" t="s">
        <v>1622</v>
      </c>
      <c r="H31" s="23" t="s">
        <v>265</v>
      </c>
      <c r="I31" s="23" t="s">
        <v>403</v>
      </c>
      <c r="J31" s="24" t="s">
        <v>403</v>
      </c>
      <c r="K31" s="28" t="s">
        <v>403</v>
      </c>
      <c r="L31" s="28" t="s">
        <v>1500</v>
      </c>
    </row>
    <row r="32" spans="1:12" x14ac:dyDescent="0.35">
      <c r="A32" s="25" t="s">
        <v>34</v>
      </c>
      <c r="B32" s="25" t="s">
        <v>1090</v>
      </c>
      <c r="C32" s="26">
        <v>-2</v>
      </c>
      <c r="D32" s="27">
        <v>24488.45</v>
      </c>
      <c r="E32" s="27">
        <v>24488.45</v>
      </c>
      <c r="F32" s="26">
        <v>694200</v>
      </c>
      <c r="G32" s="23" t="s">
        <v>1622</v>
      </c>
      <c r="H32" s="23" t="s">
        <v>274</v>
      </c>
      <c r="I32" s="23" t="s">
        <v>403</v>
      </c>
      <c r="J32" s="24" t="s">
        <v>403</v>
      </c>
      <c r="K32" s="28" t="s">
        <v>403</v>
      </c>
      <c r="L32" s="28" t="s">
        <v>1461</v>
      </c>
    </row>
    <row r="33" spans="1:12" x14ac:dyDescent="0.35">
      <c r="A33" s="25" t="s">
        <v>34</v>
      </c>
      <c r="B33" s="25" t="s">
        <v>1154</v>
      </c>
      <c r="C33" s="26">
        <v>0</v>
      </c>
      <c r="D33" s="27">
        <v>24480.720000000001</v>
      </c>
      <c r="E33" s="27">
        <v>24480.720000000001</v>
      </c>
      <c r="F33" s="26">
        <v>700793</v>
      </c>
      <c r="G33" s="23" t="s">
        <v>1622</v>
      </c>
      <c r="H33" s="23" t="s">
        <v>265</v>
      </c>
      <c r="I33" s="23" t="s">
        <v>403</v>
      </c>
      <c r="J33" s="24" t="s">
        <v>403</v>
      </c>
      <c r="K33" s="28" t="s">
        <v>403</v>
      </c>
      <c r="L33" s="28" t="s">
        <v>1500</v>
      </c>
    </row>
    <row r="34" spans="1:12" x14ac:dyDescent="0.35">
      <c r="A34" s="25" t="s">
        <v>34</v>
      </c>
      <c r="B34" s="25" t="s">
        <v>1149</v>
      </c>
      <c r="C34" s="26">
        <v>0</v>
      </c>
      <c r="D34" s="27">
        <v>24467.58</v>
      </c>
      <c r="E34" s="27">
        <v>24467.58</v>
      </c>
      <c r="F34" s="26">
        <v>693081</v>
      </c>
      <c r="G34" s="23" t="s">
        <v>1623</v>
      </c>
      <c r="H34" s="23" t="s">
        <v>274</v>
      </c>
      <c r="I34" s="23" t="s">
        <v>403</v>
      </c>
      <c r="J34" s="24" t="s">
        <v>403</v>
      </c>
      <c r="K34" s="28" t="s">
        <v>403</v>
      </c>
      <c r="L34" s="28" t="s">
        <v>1500</v>
      </c>
    </row>
    <row r="35" spans="1:12" x14ac:dyDescent="0.35">
      <c r="A35" s="25" t="s">
        <v>34</v>
      </c>
      <c r="B35" s="25" t="s">
        <v>1153</v>
      </c>
      <c r="C35" s="26">
        <v>1</v>
      </c>
      <c r="D35" s="27">
        <v>24484.21</v>
      </c>
      <c r="E35" s="27">
        <v>24484.21</v>
      </c>
      <c r="F35" s="26">
        <v>693085</v>
      </c>
      <c r="G35" s="23" t="s">
        <v>1623</v>
      </c>
      <c r="H35" s="23" t="s">
        <v>274</v>
      </c>
      <c r="I35" s="23" t="s">
        <v>403</v>
      </c>
      <c r="J35" s="24" t="s">
        <v>403</v>
      </c>
      <c r="K35" s="28" t="s">
        <v>403</v>
      </c>
      <c r="L35" s="28" t="s">
        <v>1500</v>
      </c>
    </row>
    <row r="36" spans="1:12" x14ac:dyDescent="0.35">
      <c r="A36" s="25" t="s">
        <v>34</v>
      </c>
      <c r="B36" s="25" t="s">
        <v>1155</v>
      </c>
      <c r="C36" s="26">
        <v>1</v>
      </c>
      <c r="D36" s="27">
        <v>24495.81</v>
      </c>
      <c r="E36" s="27">
        <v>24495.81</v>
      </c>
      <c r="F36" s="26">
        <v>693087</v>
      </c>
      <c r="G36" s="23" t="s">
        <v>1623</v>
      </c>
      <c r="H36" s="23" t="s">
        <v>274</v>
      </c>
      <c r="I36" s="23" t="s">
        <v>403</v>
      </c>
      <c r="J36" s="24" t="s">
        <v>403</v>
      </c>
      <c r="K36" s="28" t="s">
        <v>403</v>
      </c>
      <c r="L36" s="28" t="s">
        <v>1500</v>
      </c>
    </row>
    <row r="37" spans="1:12" x14ac:dyDescent="0.35">
      <c r="A37" s="25" t="s">
        <v>34</v>
      </c>
      <c r="B37" s="25" t="s">
        <v>1142</v>
      </c>
      <c r="C37" s="26">
        <v>0</v>
      </c>
      <c r="D37" s="27">
        <v>24499.06</v>
      </c>
      <c r="E37" s="27">
        <v>24499.06</v>
      </c>
      <c r="F37" s="26">
        <v>700709</v>
      </c>
      <c r="G37" s="23" t="s">
        <v>1622</v>
      </c>
      <c r="H37" s="23" t="s">
        <v>265</v>
      </c>
      <c r="I37" s="23" t="s">
        <v>403</v>
      </c>
      <c r="J37" s="24" t="s">
        <v>403</v>
      </c>
      <c r="K37" s="28" t="s">
        <v>403</v>
      </c>
      <c r="L37" s="28" t="s">
        <v>1500</v>
      </c>
    </row>
    <row r="38" spans="1:12" x14ac:dyDescent="0.35">
      <c r="A38" s="25" t="s">
        <v>34</v>
      </c>
      <c r="B38" s="25" t="s">
        <v>1152</v>
      </c>
      <c r="C38" s="26">
        <v>1</v>
      </c>
      <c r="D38" s="27">
        <v>24498.12</v>
      </c>
      <c r="E38" s="27">
        <v>24498.12</v>
      </c>
      <c r="F38" s="26">
        <v>693101</v>
      </c>
      <c r="G38" s="23" t="s">
        <v>1623</v>
      </c>
      <c r="H38" s="23" t="s">
        <v>274</v>
      </c>
      <c r="I38" s="23" t="s">
        <v>403</v>
      </c>
      <c r="J38" s="24" t="s">
        <v>403</v>
      </c>
      <c r="K38" s="28" t="s">
        <v>403</v>
      </c>
      <c r="L38" s="28" t="s">
        <v>1500</v>
      </c>
    </row>
    <row r="39" spans="1:12" x14ac:dyDescent="0.35">
      <c r="A39" s="25" t="s">
        <v>34</v>
      </c>
      <c r="B39" s="25" t="s">
        <v>1143</v>
      </c>
      <c r="C39" s="26">
        <v>-1</v>
      </c>
      <c r="D39" s="27">
        <v>24323.94</v>
      </c>
      <c r="E39" s="27">
        <v>24323.94</v>
      </c>
      <c r="F39" s="26">
        <v>700710</v>
      </c>
      <c r="G39" s="23" t="s">
        <v>1622</v>
      </c>
      <c r="H39" s="23" t="s">
        <v>265</v>
      </c>
      <c r="I39" s="23" t="s">
        <v>403</v>
      </c>
      <c r="J39" s="24" t="s">
        <v>403</v>
      </c>
      <c r="K39" s="28" t="s">
        <v>403</v>
      </c>
      <c r="L39" s="28" t="s">
        <v>1500</v>
      </c>
    </row>
    <row r="40" spans="1:12" x14ac:dyDescent="0.35">
      <c r="A40" s="25" t="s">
        <v>34</v>
      </c>
      <c r="B40" s="25" t="s">
        <v>1139</v>
      </c>
      <c r="C40" s="26">
        <v>0</v>
      </c>
      <c r="D40" s="27">
        <v>24500</v>
      </c>
      <c r="E40" s="27">
        <v>24498.29</v>
      </c>
      <c r="F40" s="26">
        <v>694203</v>
      </c>
      <c r="G40" s="23" t="s">
        <v>1622</v>
      </c>
      <c r="H40" s="23" t="s">
        <v>274</v>
      </c>
      <c r="I40" s="23" t="s">
        <v>403</v>
      </c>
      <c r="J40" s="24" t="s">
        <v>403</v>
      </c>
      <c r="K40" s="28" t="s">
        <v>403</v>
      </c>
      <c r="L40" s="28" t="s">
        <v>1500</v>
      </c>
    </row>
    <row r="41" spans="1:12" x14ac:dyDescent="0.35">
      <c r="A41" s="25" t="s">
        <v>34</v>
      </c>
      <c r="B41" s="25" t="s">
        <v>1138</v>
      </c>
      <c r="C41" s="26">
        <v>1</v>
      </c>
      <c r="D41" s="27">
        <v>24500</v>
      </c>
      <c r="E41" s="27">
        <v>24500</v>
      </c>
      <c r="F41" s="26">
        <v>693142</v>
      </c>
      <c r="G41" s="23" t="s">
        <v>670</v>
      </c>
      <c r="H41" s="23" t="s">
        <v>274</v>
      </c>
      <c r="I41" s="23" t="s">
        <v>1603</v>
      </c>
      <c r="J41" s="24">
        <v>1</v>
      </c>
      <c r="K41" s="35" t="s">
        <v>1352</v>
      </c>
      <c r="L41" s="28" t="s">
        <v>1500</v>
      </c>
    </row>
    <row r="42" spans="1:12" x14ac:dyDescent="0.35">
      <c r="A42" s="25" t="s">
        <v>34</v>
      </c>
      <c r="B42" s="25" t="s">
        <v>1140</v>
      </c>
      <c r="C42" s="26">
        <v>1</v>
      </c>
      <c r="D42" s="27">
        <v>24500</v>
      </c>
      <c r="E42" s="27">
        <v>24500</v>
      </c>
      <c r="F42" s="26">
        <v>694204</v>
      </c>
      <c r="G42" s="23" t="s">
        <v>670</v>
      </c>
      <c r="H42" s="23" t="s">
        <v>274</v>
      </c>
      <c r="I42" s="23" t="s">
        <v>653</v>
      </c>
      <c r="J42" s="24">
        <v>1</v>
      </c>
      <c r="K42" s="28" t="s">
        <v>484</v>
      </c>
      <c r="L42" s="28" t="s">
        <v>1500</v>
      </c>
    </row>
    <row r="43" spans="1:12" x14ac:dyDescent="0.35">
      <c r="A43" s="25" t="s">
        <v>34</v>
      </c>
      <c r="B43" s="25" t="s">
        <v>1141</v>
      </c>
      <c r="C43" s="26">
        <v>1</v>
      </c>
      <c r="D43" s="27">
        <v>24500</v>
      </c>
      <c r="E43" s="27">
        <v>24470.15</v>
      </c>
      <c r="F43" s="26">
        <v>700706</v>
      </c>
      <c r="G43" s="23" t="s">
        <v>1623</v>
      </c>
      <c r="H43" s="23" t="s">
        <v>274</v>
      </c>
      <c r="I43" s="23" t="s">
        <v>403</v>
      </c>
      <c r="J43" s="24" t="s">
        <v>403</v>
      </c>
      <c r="K43" s="28" t="s">
        <v>403</v>
      </c>
      <c r="L43" s="28" t="s">
        <v>1500</v>
      </c>
    </row>
    <row r="44" spans="1:12" x14ac:dyDescent="0.35">
      <c r="A44" s="25" t="s">
        <v>34</v>
      </c>
      <c r="B44" s="25" t="s">
        <v>1144</v>
      </c>
      <c r="C44" s="26">
        <v>0</v>
      </c>
      <c r="D44" s="27">
        <v>24500</v>
      </c>
      <c r="E44" s="27">
        <v>24500</v>
      </c>
      <c r="F44" s="26">
        <v>694211</v>
      </c>
      <c r="G44" s="23" t="s">
        <v>1621</v>
      </c>
      <c r="H44" s="23" t="s">
        <v>274</v>
      </c>
      <c r="I44" s="23" t="s">
        <v>403</v>
      </c>
      <c r="J44" s="24" t="s">
        <v>403</v>
      </c>
      <c r="K44" s="28" t="s">
        <v>403</v>
      </c>
      <c r="L44" s="28" t="s">
        <v>1500</v>
      </c>
    </row>
    <row r="45" spans="1:12" x14ac:dyDescent="0.35">
      <c r="A45" s="25" t="s">
        <v>34</v>
      </c>
      <c r="B45" s="25" t="s">
        <v>1145</v>
      </c>
      <c r="C45" s="26">
        <v>0</v>
      </c>
      <c r="D45" s="27">
        <v>24500</v>
      </c>
      <c r="E45" s="27">
        <v>24500</v>
      </c>
      <c r="F45" s="26">
        <v>694213</v>
      </c>
      <c r="G45" s="23" t="s">
        <v>1621</v>
      </c>
      <c r="H45" s="23" t="s">
        <v>274</v>
      </c>
      <c r="I45" s="23" t="s">
        <v>403</v>
      </c>
      <c r="J45" s="24" t="s">
        <v>403</v>
      </c>
      <c r="K45" s="28" t="s">
        <v>403</v>
      </c>
      <c r="L45" s="28" t="s">
        <v>1500</v>
      </c>
    </row>
    <row r="46" spans="1:12" x14ac:dyDescent="0.35">
      <c r="A46" s="25" t="s">
        <v>34</v>
      </c>
      <c r="B46" s="25" t="s">
        <v>1148</v>
      </c>
      <c r="C46" s="26">
        <v>0</v>
      </c>
      <c r="D46" s="27">
        <v>24500</v>
      </c>
      <c r="E46" s="27">
        <v>24500</v>
      </c>
      <c r="F46" s="26">
        <v>700711</v>
      </c>
      <c r="G46" s="23" t="s">
        <v>1621</v>
      </c>
      <c r="H46" s="23" t="s">
        <v>265</v>
      </c>
      <c r="I46" s="23" t="s">
        <v>403</v>
      </c>
      <c r="J46" s="24" t="s">
        <v>403</v>
      </c>
      <c r="K46" s="28" t="s">
        <v>403</v>
      </c>
      <c r="L46" s="28" t="s">
        <v>1500</v>
      </c>
    </row>
    <row r="47" spans="1:12" x14ac:dyDescent="0.35">
      <c r="A47" s="25" t="s">
        <v>34</v>
      </c>
      <c r="B47" s="25" t="s">
        <v>1146</v>
      </c>
      <c r="C47" s="26">
        <v>0</v>
      </c>
      <c r="D47" s="27">
        <v>24500</v>
      </c>
      <c r="E47" s="27">
        <v>24500</v>
      </c>
      <c r="F47" s="26">
        <v>694215</v>
      </c>
      <c r="G47" s="23" t="s">
        <v>1621</v>
      </c>
      <c r="H47" s="23" t="s">
        <v>274</v>
      </c>
      <c r="I47" s="23" t="s">
        <v>403</v>
      </c>
      <c r="J47" s="24" t="s">
        <v>403</v>
      </c>
      <c r="K47" s="28" t="s">
        <v>403</v>
      </c>
      <c r="L47" s="28" t="s">
        <v>1500</v>
      </c>
    </row>
    <row r="48" spans="1:12" x14ac:dyDescent="0.35">
      <c r="A48" s="25" t="s">
        <v>34</v>
      </c>
      <c r="B48" s="25" t="s">
        <v>1356</v>
      </c>
      <c r="C48" s="26">
        <v>-1</v>
      </c>
      <c r="D48" s="27">
        <v>24500</v>
      </c>
      <c r="E48" s="27">
        <v>24500</v>
      </c>
      <c r="F48" s="26">
        <v>702479</v>
      </c>
      <c r="G48" s="23" t="s">
        <v>1621</v>
      </c>
      <c r="H48" s="23" t="s">
        <v>274</v>
      </c>
      <c r="I48" s="23" t="s">
        <v>403</v>
      </c>
      <c r="J48" s="24" t="s">
        <v>403</v>
      </c>
      <c r="K48" s="28" t="s">
        <v>403</v>
      </c>
      <c r="L48" s="28" t="s">
        <v>1500</v>
      </c>
    </row>
    <row r="49" spans="1:12" x14ac:dyDescent="0.35">
      <c r="A49" s="25" t="s">
        <v>34</v>
      </c>
      <c r="B49" s="25" t="s">
        <v>721</v>
      </c>
      <c r="C49" s="26">
        <v>11</v>
      </c>
      <c r="D49" s="27">
        <v>13700</v>
      </c>
      <c r="E49" s="27">
        <v>13700</v>
      </c>
      <c r="F49" s="26">
        <v>703261</v>
      </c>
      <c r="G49" s="23" t="s">
        <v>670</v>
      </c>
      <c r="H49" s="23" t="s">
        <v>274</v>
      </c>
      <c r="I49" s="23" t="s">
        <v>1020</v>
      </c>
      <c r="J49" s="24">
        <v>0.5</v>
      </c>
      <c r="K49" s="28" t="s">
        <v>142</v>
      </c>
      <c r="L49" s="28" t="s">
        <v>1499</v>
      </c>
    </row>
    <row r="50" spans="1:12" x14ac:dyDescent="0.35">
      <c r="A50" s="25" t="s">
        <v>34</v>
      </c>
      <c r="B50" s="25" t="s">
        <v>722</v>
      </c>
      <c r="C50" s="26">
        <v>11</v>
      </c>
      <c r="D50" s="27">
        <v>10800</v>
      </c>
      <c r="E50" s="27">
        <v>10800</v>
      </c>
      <c r="F50" s="26">
        <v>703261</v>
      </c>
      <c r="G50" s="23" t="s">
        <v>670</v>
      </c>
      <c r="H50" s="23" t="s">
        <v>274</v>
      </c>
      <c r="I50" s="23" t="s">
        <v>1020</v>
      </c>
      <c r="J50" s="24">
        <v>0.5</v>
      </c>
      <c r="K50" s="28" t="s">
        <v>142</v>
      </c>
      <c r="L50" s="28" t="s">
        <v>1573</v>
      </c>
    </row>
    <row r="51" spans="1:12" x14ac:dyDescent="0.35">
      <c r="A51" s="25" t="s">
        <v>34</v>
      </c>
      <c r="B51" s="25" t="s">
        <v>1088</v>
      </c>
      <c r="C51" s="26">
        <v>0</v>
      </c>
      <c r="D51" s="27">
        <v>24500</v>
      </c>
      <c r="E51" s="27">
        <v>24500</v>
      </c>
      <c r="F51" s="26">
        <v>702642</v>
      </c>
      <c r="G51" s="23" t="s">
        <v>1621</v>
      </c>
      <c r="H51" s="23" t="s">
        <v>274</v>
      </c>
      <c r="I51" s="23" t="s">
        <v>403</v>
      </c>
      <c r="J51" s="24" t="s">
        <v>403</v>
      </c>
      <c r="K51" s="28" t="s">
        <v>403</v>
      </c>
      <c r="L51" s="28" t="s">
        <v>1461</v>
      </c>
    </row>
    <row r="52" spans="1:12" x14ac:dyDescent="0.35">
      <c r="A52" s="25" t="s">
        <v>210</v>
      </c>
      <c r="B52" s="25" t="s">
        <v>1156</v>
      </c>
      <c r="C52" s="26">
        <v>-1</v>
      </c>
      <c r="D52" s="27">
        <v>24326.63</v>
      </c>
      <c r="E52" s="27">
        <v>24326.63</v>
      </c>
      <c r="F52" s="26">
        <v>693144</v>
      </c>
      <c r="G52" s="23" t="s">
        <v>1622</v>
      </c>
      <c r="H52" s="23" t="s">
        <v>303</v>
      </c>
      <c r="I52" s="23" t="s">
        <v>403</v>
      </c>
      <c r="J52" s="24" t="s">
        <v>403</v>
      </c>
      <c r="K52" s="28" t="s">
        <v>403</v>
      </c>
      <c r="L52" s="28" t="s">
        <v>1451</v>
      </c>
    </row>
    <row r="53" spans="1:12" x14ac:dyDescent="0.35">
      <c r="A53" s="25" t="s">
        <v>210</v>
      </c>
      <c r="B53" s="25" t="s">
        <v>1157</v>
      </c>
      <c r="C53" s="26">
        <v>-1</v>
      </c>
      <c r="D53" s="27">
        <v>24481.439999999999</v>
      </c>
      <c r="E53" s="27">
        <v>24481.439999999999</v>
      </c>
      <c r="F53" s="26">
        <v>693157</v>
      </c>
      <c r="G53" s="23" t="s">
        <v>1622</v>
      </c>
      <c r="H53" s="23" t="s">
        <v>303</v>
      </c>
      <c r="I53" s="23" t="s">
        <v>403</v>
      </c>
      <c r="J53" s="24" t="s">
        <v>403</v>
      </c>
      <c r="K53" s="28" t="s">
        <v>403</v>
      </c>
      <c r="L53" s="28" t="s">
        <v>1451</v>
      </c>
    </row>
    <row r="54" spans="1:12" x14ac:dyDescent="0.35">
      <c r="A54" s="25" t="s">
        <v>210</v>
      </c>
      <c r="B54" s="25" t="s">
        <v>1158</v>
      </c>
      <c r="C54" s="26">
        <v>-1</v>
      </c>
      <c r="D54" s="27">
        <v>24500</v>
      </c>
      <c r="E54" s="27">
        <v>24500</v>
      </c>
      <c r="F54" s="26">
        <v>693158</v>
      </c>
      <c r="G54" s="23" t="s">
        <v>1621</v>
      </c>
      <c r="H54" s="23" t="s">
        <v>303</v>
      </c>
      <c r="I54" s="23" t="s">
        <v>403</v>
      </c>
      <c r="J54" s="24" t="s">
        <v>403</v>
      </c>
      <c r="K54" s="28" t="s">
        <v>403</v>
      </c>
      <c r="L54" s="28" t="s">
        <v>1451</v>
      </c>
    </row>
    <row r="55" spans="1:12" x14ac:dyDescent="0.35">
      <c r="A55" s="25" t="s">
        <v>1091</v>
      </c>
      <c r="B55" s="25" t="s">
        <v>1092</v>
      </c>
      <c r="C55" s="26">
        <v>-1</v>
      </c>
      <c r="D55" s="27">
        <v>24491.46</v>
      </c>
      <c r="E55" s="27">
        <v>24491.46</v>
      </c>
      <c r="F55" s="26">
        <v>693103</v>
      </c>
      <c r="G55" s="23" t="s">
        <v>1622</v>
      </c>
      <c r="H55" s="23" t="s">
        <v>303</v>
      </c>
      <c r="I55" s="23" t="s">
        <v>403</v>
      </c>
      <c r="J55" s="24" t="s">
        <v>403</v>
      </c>
      <c r="K55" s="28" t="s">
        <v>403</v>
      </c>
      <c r="L55" s="28" t="s">
        <v>1451</v>
      </c>
    </row>
    <row r="56" spans="1:12" x14ac:dyDescent="0.35">
      <c r="A56" s="25" t="s">
        <v>1091</v>
      </c>
      <c r="B56" s="25" t="s">
        <v>1532</v>
      </c>
      <c r="C56" s="26">
        <v>-1</v>
      </c>
      <c r="D56" s="27">
        <v>24500</v>
      </c>
      <c r="E56" s="27">
        <v>24492.04</v>
      </c>
      <c r="F56" s="26">
        <v>702467</v>
      </c>
      <c r="G56" s="23" t="s">
        <v>1622</v>
      </c>
      <c r="H56" s="23" t="s">
        <v>274</v>
      </c>
      <c r="I56" s="23" t="s">
        <v>403</v>
      </c>
      <c r="J56" s="24" t="s">
        <v>403</v>
      </c>
      <c r="K56" s="28" t="s">
        <v>403</v>
      </c>
      <c r="L56" s="28" t="s">
        <v>1461</v>
      </c>
    </row>
    <row r="57" spans="1:12" x14ac:dyDescent="0.35">
      <c r="A57" s="25" t="s">
        <v>143</v>
      </c>
      <c r="B57" s="25" t="s">
        <v>1087</v>
      </c>
      <c r="C57" s="26">
        <v>0</v>
      </c>
      <c r="D57" s="27">
        <v>24390</v>
      </c>
      <c r="E57" s="27">
        <v>24390</v>
      </c>
      <c r="F57" s="26">
        <v>691431</v>
      </c>
      <c r="G57" s="23" t="s">
        <v>1622</v>
      </c>
      <c r="H57" s="23" t="s">
        <v>270</v>
      </c>
      <c r="I57" s="23" t="s">
        <v>403</v>
      </c>
      <c r="J57" s="24" t="s">
        <v>403</v>
      </c>
      <c r="K57" s="28" t="s">
        <v>403</v>
      </c>
      <c r="L57" s="28" t="s">
        <v>1455</v>
      </c>
    </row>
    <row r="58" spans="1:12" x14ac:dyDescent="0.35">
      <c r="A58" s="25" t="s">
        <v>143</v>
      </c>
      <c r="B58" s="25" t="s">
        <v>1580</v>
      </c>
      <c r="C58" s="26">
        <v>0</v>
      </c>
      <c r="D58" s="27">
        <v>24495</v>
      </c>
      <c r="E58" s="27">
        <v>24495</v>
      </c>
      <c r="F58" s="26">
        <v>704118</v>
      </c>
      <c r="G58" s="23" t="s">
        <v>1621</v>
      </c>
      <c r="H58" s="23" t="s">
        <v>298</v>
      </c>
      <c r="I58" s="23" t="s">
        <v>403</v>
      </c>
      <c r="J58" s="24" t="s">
        <v>403</v>
      </c>
      <c r="K58" s="28" t="s">
        <v>403</v>
      </c>
      <c r="L58" s="28" t="s">
        <v>1455</v>
      </c>
    </row>
    <row r="59" spans="1:12" x14ac:dyDescent="0.35">
      <c r="A59" s="25" t="s">
        <v>628</v>
      </c>
      <c r="B59" s="25" t="s">
        <v>1094</v>
      </c>
      <c r="C59" s="26">
        <v>0</v>
      </c>
      <c r="D59" s="27">
        <v>24495</v>
      </c>
      <c r="E59" s="27">
        <v>24495</v>
      </c>
      <c r="F59" s="26">
        <v>690717</v>
      </c>
      <c r="G59" s="23" t="s">
        <v>1622</v>
      </c>
      <c r="H59" s="23" t="s">
        <v>268</v>
      </c>
      <c r="I59" s="23" t="s">
        <v>403</v>
      </c>
      <c r="J59" s="24" t="s">
        <v>403</v>
      </c>
      <c r="K59" s="28" t="s">
        <v>403</v>
      </c>
      <c r="L59" s="28" t="s">
        <v>1493</v>
      </c>
    </row>
    <row r="60" spans="1:12" x14ac:dyDescent="0.35">
      <c r="A60" s="25" t="s">
        <v>628</v>
      </c>
      <c r="B60" s="25" t="s">
        <v>1093</v>
      </c>
      <c r="C60" s="26">
        <v>1</v>
      </c>
      <c r="D60" s="27">
        <v>24481.84</v>
      </c>
      <c r="E60" s="27">
        <v>24481.84</v>
      </c>
      <c r="F60" s="26">
        <v>693098</v>
      </c>
      <c r="G60" s="23" t="s">
        <v>1623</v>
      </c>
      <c r="H60" s="23" t="s">
        <v>274</v>
      </c>
      <c r="I60" s="23" t="s">
        <v>666</v>
      </c>
      <c r="J60" s="24">
        <v>1</v>
      </c>
      <c r="K60" s="28" t="s">
        <v>484</v>
      </c>
      <c r="L60" s="28" t="s">
        <v>1451</v>
      </c>
    </row>
    <row r="61" spans="1:12" x14ac:dyDescent="0.35">
      <c r="A61" s="25" t="s">
        <v>628</v>
      </c>
      <c r="B61" s="25" t="s">
        <v>1293</v>
      </c>
      <c r="C61" s="26">
        <v>0</v>
      </c>
      <c r="D61" s="27">
        <v>24490.92</v>
      </c>
      <c r="E61" s="27">
        <v>24490.92</v>
      </c>
      <c r="F61" s="26">
        <v>694191</v>
      </c>
      <c r="G61" s="23" t="s">
        <v>1622</v>
      </c>
      <c r="H61" s="23" t="s">
        <v>303</v>
      </c>
      <c r="I61" s="23" t="s">
        <v>403</v>
      </c>
      <c r="J61" s="24" t="s">
        <v>403</v>
      </c>
      <c r="K61" s="28" t="s">
        <v>403</v>
      </c>
      <c r="L61" s="28" t="s">
        <v>1451</v>
      </c>
    </row>
    <row r="62" spans="1:12" x14ac:dyDescent="0.35">
      <c r="A62" s="25" t="s">
        <v>1132</v>
      </c>
      <c r="B62" s="25" t="s">
        <v>1534</v>
      </c>
      <c r="C62" s="26">
        <v>-1</v>
      </c>
      <c r="D62" s="27">
        <v>24475.5</v>
      </c>
      <c r="E62" s="27">
        <v>24475.5</v>
      </c>
      <c r="F62" s="26">
        <v>701394</v>
      </c>
      <c r="G62" s="23" t="s">
        <v>1622</v>
      </c>
      <c r="H62" s="23" t="s">
        <v>276</v>
      </c>
      <c r="I62" s="23" t="s">
        <v>403</v>
      </c>
      <c r="J62" s="24" t="s">
        <v>403</v>
      </c>
      <c r="K62" s="28" t="s">
        <v>403</v>
      </c>
      <c r="L62" s="28" t="s">
        <v>1459</v>
      </c>
    </row>
    <row r="63" spans="1:12" x14ac:dyDescent="0.35">
      <c r="A63" s="25" t="s">
        <v>1582</v>
      </c>
      <c r="B63" s="25" t="s">
        <v>1583</v>
      </c>
      <c r="C63" s="26">
        <v>0</v>
      </c>
      <c r="D63" s="27">
        <v>24500</v>
      </c>
      <c r="E63" s="27">
        <v>24500</v>
      </c>
      <c r="F63" s="26">
        <v>703875</v>
      </c>
      <c r="G63" s="23" t="s">
        <v>1621</v>
      </c>
      <c r="H63" s="23" t="s">
        <v>274</v>
      </c>
      <c r="I63" s="23" t="s">
        <v>403</v>
      </c>
      <c r="J63" s="24" t="s">
        <v>403</v>
      </c>
      <c r="K63" s="28" t="s">
        <v>403</v>
      </c>
      <c r="L63" s="28" t="s">
        <v>1451</v>
      </c>
    </row>
    <row r="64" spans="1:12" x14ac:dyDescent="0.35">
      <c r="A64" s="25" t="s">
        <v>144</v>
      </c>
      <c r="B64" s="25" t="s">
        <v>1095</v>
      </c>
      <c r="C64" s="26">
        <v>0</v>
      </c>
      <c r="D64" s="27">
        <v>24495</v>
      </c>
      <c r="E64" s="27">
        <v>24495</v>
      </c>
      <c r="F64" s="26">
        <v>697147</v>
      </c>
      <c r="G64" s="23" t="s">
        <v>1622</v>
      </c>
      <c r="H64" s="23" t="s">
        <v>270</v>
      </c>
      <c r="I64" s="23" t="s">
        <v>403</v>
      </c>
      <c r="J64" s="24" t="s">
        <v>403</v>
      </c>
      <c r="K64" s="28" t="s">
        <v>403</v>
      </c>
      <c r="L64" s="28" t="s">
        <v>1455</v>
      </c>
    </row>
    <row r="65" spans="1:12" x14ac:dyDescent="0.35">
      <c r="A65" s="25" t="s">
        <v>144</v>
      </c>
      <c r="B65" s="25" t="s">
        <v>973</v>
      </c>
      <c r="C65" s="26">
        <v>0</v>
      </c>
      <c r="D65" s="27">
        <v>24460.68</v>
      </c>
      <c r="E65" s="27">
        <v>24460.68</v>
      </c>
      <c r="F65" s="26">
        <v>697148</v>
      </c>
      <c r="G65" s="23" t="s">
        <v>1622</v>
      </c>
      <c r="H65" s="23" t="s">
        <v>303</v>
      </c>
      <c r="I65" s="23" t="s">
        <v>403</v>
      </c>
      <c r="J65" s="24" t="s">
        <v>403</v>
      </c>
      <c r="K65" s="28" t="s">
        <v>403</v>
      </c>
      <c r="L65" s="28" t="s">
        <v>1451</v>
      </c>
    </row>
    <row r="66" spans="1:12" x14ac:dyDescent="0.35">
      <c r="A66" s="25" t="s">
        <v>144</v>
      </c>
      <c r="B66" s="25" t="s">
        <v>1364</v>
      </c>
      <c r="C66" s="26">
        <v>0</v>
      </c>
      <c r="D66" s="27">
        <v>24000</v>
      </c>
      <c r="E66" s="27">
        <v>24000</v>
      </c>
      <c r="F66" s="26">
        <v>702469</v>
      </c>
      <c r="G66" s="23" t="s">
        <v>1622</v>
      </c>
      <c r="H66" s="23" t="s">
        <v>298</v>
      </c>
      <c r="I66" s="23" t="s">
        <v>403</v>
      </c>
      <c r="J66" s="24" t="s">
        <v>403</v>
      </c>
      <c r="K66" s="28" t="s">
        <v>403</v>
      </c>
      <c r="L66" s="28" t="s">
        <v>1455</v>
      </c>
    </row>
    <row r="67" spans="1:12" x14ac:dyDescent="0.35">
      <c r="A67" s="25" t="s">
        <v>144</v>
      </c>
      <c r="B67" s="25" t="s">
        <v>1313</v>
      </c>
      <c r="C67" s="26">
        <v>0</v>
      </c>
      <c r="D67" s="27">
        <v>12000</v>
      </c>
      <c r="E67" s="27">
        <v>12000</v>
      </c>
      <c r="F67" s="26">
        <v>702464</v>
      </c>
      <c r="G67" s="23" t="s">
        <v>1621</v>
      </c>
      <c r="H67" s="23" t="s">
        <v>274</v>
      </c>
      <c r="I67" s="23" t="s">
        <v>403</v>
      </c>
      <c r="J67" s="24" t="s">
        <v>403</v>
      </c>
      <c r="K67" s="28" t="s">
        <v>403</v>
      </c>
      <c r="L67" s="28" t="s">
        <v>1450</v>
      </c>
    </row>
    <row r="68" spans="1:12" x14ac:dyDescent="0.35">
      <c r="A68" s="25" t="s">
        <v>144</v>
      </c>
      <c r="B68" s="25" t="s">
        <v>1314</v>
      </c>
      <c r="C68" s="26">
        <v>0</v>
      </c>
      <c r="D68" s="27">
        <v>12000</v>
      </c>
      <c r="E68" s="27">
        <v>12000</v>
      </c>
      <c r="F68" s="26">
        <v>702464</v>
      </c>
      <c r="G68" s="23" t="s">
        <v>1621</v>
      </c>
      <c r="H68" s="23" t="s">
        <v>274</v>
      </c>
      <c r="I68" s="23" t="s">
        <v>403</v>
      </c>
      <c r="J68" s="24" t="s">
        <v>403</v>
      </c>
      <c r="K68" s="28" t="s">
        <v>403</v>
      </c>
      <c r="L68" s="28" t="s">
        <v>1451</v>
      </c>
    </row>
    <row r="69" spans="1:12" x14ac:dyDescent="0.35">
      <c r="A69" s="25" t="s">
        <v>144</v>
      </c>
      <c r="B69" s="25" t="s">
        <v>1363</v>
      </c>
      <c r="C69" s="26">
        <v>1</v>
      </c>
      <c r="D69" s="27">
        <v>24000</v>
      </c>
      <c r="E69" s="27">
        <v>24000</v>
      </c>
      <c r="F69" s="26">
        <v>701935</v>
      </c>
      <c r="G69" s="23" t="s">
        <v>670</v>
      </c>
      <c r="H69" s="23" t="s">
        <v>270</v>
      </c>
      <c r="I69" s="23" t="s">
        <v>1565</v>
      </c>
      <c r="J69" s="24">
        <v>1</v>
      </c>
      <c r="K69" s="28" t="s">
        <v>839</v>
      </c>
      <c r="L69" s="28" t="s">
        <v>1455</v>
      </c>
    </row>
    <row r="70" spans="1:12" x14ac:dyDescent="0.35">
      <c r="A70" s="25" t="s">
        <v>144</v>
      </c>
      <c r="B70" s="25" t="s">
        <v>1096</v>
      </c>
      <c r="C70" s="26"/>
      <c r="D70" s="27">
        <v>24492</v>
      </c>
      <c r="E70" s="27"/>
      <c r="F70" s="26"/>
      <c r="G70" s="23" t="s">
        <v>1113</v>
      </c>
      <c r="H70" s="23" t="s">
        <v>403</v>
      </c>
      <c r="I70" s="23" t="s">
        <v>1604</v>
      </c>
      <c r="J70" s="24" t="s">
        <v>403</v>
      </c>
      <c r="K70" s="28" t="s">
        <v>403</v>
      </c>
      <c r="L70" s="28" t="s">
        <v>1506</v>
      </c>
    </row>
    <row r="71" spans="1:12" x14ac:dyDescent="0.35">
      <c r="A71" s="25" t="s">
        <v>50</v>
      </c>
      <c r="B71" s="25" t="s">
        <v>1535</v>
      </c>
      <c r="C71" s="26">
        <v>0</v>
      </c>
      <c r="D71" s="27">
        <v>24500</v>
      </c>
      <c r="E71" s="27">
        <v>24483.47</v>
      </c>
      <c r="F71" s="26">
        <v>702158</v>
      </c>
      <c r="G71" s="23" t="s">
        <v>1622</v>
      </c>
      <c r="H71" s="23" t="s">
        <v>274</v>
      </c>
      <c r="I71" s="23" t="s">
        <v>403</v>
      </c>
      <c r="J71" s="24" t="s">
        <v>403</v>
      </c>
      <c r="K71" s="28" t="s">
        <v>403</v>
      </c>
      <c r="L71" s="28" t="s">
        <v>1451</v>
      </c>
    </row>
    <row r="72" spans="1:12" x14ac:dyDescent="0.35">
      <c r="A72" s="25" t="s">
        <v>50</v>
      </c>
      <c r="B72" s="25" t="s">
        <v>1221</v>
      </c>
      <c r="C72" s="26">
        <v>0</v>
      </c>
      <c r="D72" s="27">
        <v>12250</v>
      </c>
      <c r="E72" s="27">
        <v>12250</v>
      </c>
      <c r="F72" s="26">
        <v>694232</v>
      </c>
      <c r="G72" s="23" t="s">
        <v>1621</v>
      </c>
      <c r="H72" s="23" t="s">
        <v>303</v>
      </c>
      <c r="I72" s="23" t="s">
        <v>403</v>
      </c>
      <c r="J72" s="24" t="s">
        <v>403</v>
      </c>
      <c r="K72" s="28" t="s">
        <v>403</v>
      </c>
      <c r="L72" s="28" t="s">
        <v>1450</v>
      </c>
    </row>
    <row r="73" spans="1:12" x14ac:dyDescent="0.35">
      <c r="A73" s="25" t="s">
        <v>50</v>
      </c>
      <c r="B73" s="25" t="s">
        <v>1222</v>
      </c>
      <c r="C73" s="26">
        <v>0</v>
      </c>
      <c r="D73" s="27">
        <v>12250</v>
      </c>
      <c r="E73" s="27">
        <v>12250</v>
      </c>
      <c r="F73" s="26">
        <v>694232</v>
      </c>
      <c r="G73" s="23" t="s">
        <v>1621</v>
      </c>
      <c r="H73" s="23" t="s">
        <v>303</v>
      </c>
      <c r="I73" s="23" t="s">
        <v>403</v>
      </c>
      <c r="J73" s="24" t="s">
        <v>403</v>
      </c>
      <c r="K73" s="28" t="s">
        <v>403</v>
      </c>
      <c r="L73" s="28" t="s">
        <v>1451</v>
      </c>
    </row>
    <row r="74" spans="1:12" x14ac:dyDescent="0.35">
      <c r="A74" s="25" t="s">
        <v>1209</v>
      </c>
      <c r="B74" s="25" t="s">
        <v>1537</v>
      </c>
      <c r="C74" s="26">
        <v>0</v>
      </c>
      <c r="D74" s="27">
        <v>24500</v>
      </c>
      <c r="E74" s="27">
        <v>24500</v>
      </c>
      <c r="F74" s="26">
        <v>701809</v>
      </c>
      <c r="G74" s="23" t="s">
        <v>1621</v>
      </c>
      <c r="H74" s="23" t="s">
        <v>303</v>
      </c>
      <c r="I74" s="23" t="s">
        <v>403</v>
      </c>
      <c r="J74" s="24" t="s">
        <v>403</v>
      </c>
      <c r="K74" s="28" t="s">
        <v>403</v>
      </c>
      <c r="L74" s="28" t="s">
        <v>1450</v>
      </c>
    </row>
    <row r="75" spans="1:12" x14ac:dyDescent="0.35">
      <c r="A75" s="25" t="s">
        <v>1209</v>
      </c>
      <c r="B75" s="25" t="s">
        <v>1536</v>
      </c>
      <c r="C75" s="26">
        <v>0</v>
      </c>
      <c r="D75" s="27">
        <v>24500</v>
      </c>
      <c r="E75" s="27">
        <v>24500</v>
      </c>
      <c r="F75" s="26">
        <v>701806</v>
      </c>
      <c r="G75" s="23" t="s">
        <v>1621</v>
      </c>
      <c r="H75" s="23" t="s">
        <v>274</v>
      </c>
      <c r="I75" s="23" t="s">
        <v>403</v>
      </c>
      <c r="J75" s="24" t="s">
        <v>403</v>
      </c>
      <c r="K75" s="28" t="s">
        <v>403</v>
      </c>
      <c r="L75" s="28" t="s">
        <v>1451</v>
      </c>
    </row>
    <row r="76" spans="1:12" x14ac:dyDescent="0.35">
      <c r="A76" s="25" t="s">
        <v>258</v>
      </c>
      <c r="B76" s="25" t="s">
        <v>1538</v>
      </c>
      <c r="C76" s="26"/>
      <c r="D76" s="27">
        <v>24500</v>
      </c>
      <c r="E76" s="27"/>
      <c r="F76" s="26"/>
      <c r="G76" s="23" t="s">
        <v>1113</v>
      </c>
      <c r="H76" s="23" t="s">
        <v>403</v>
      </c>
      <c r="I76" s="23" t="s">
        <v>1605</v>
      </c>
      <c r="J76" s="24" t="s">
        <v>403</v>
      </c>
      <c r="K76" s="28" t="s">
        <v>403</v>
      </c>
      <c r="L76" s="28" t="s">
        <v>1451</v>
      </c>
    </row>
    <row r="77" spans="1:12" x14ac:dyDescent="0.35">
      <c r="A77" s="25" t="s">
        <v>258</v>
      </c>
      <c r="B77" s="25" t="s">
        <v>1539</v>
      </c>
      <c r="C77" s="26"/>
      <c r="D77" s="27">
        <v>24500</v>
      </c>
      <c r="E77" s="27"/>
      <c r="F77" s="26"/>
      <c r="G77" s="23" t="s">
        <v>1113</v>
      </c>
      <c r="H77" s="23" t="s">
        <v>403</v>
      </c>
      <c r="I77" s="23" t="s">
        <v>1605</v>
      </c>
      <c r="J77" s="24" t="s">
        <v>403</v>
      </c>
      <c r="K77" s="28" t="s">
        <v>403</v>
      </c>
      <c r="L77" s="28" t="s">
        <v>1451</v>
      </c>
    </row>
    <row r="78" spans="1:12" x14ac:dyDescent="0.35">
      <c r="A78" s="25" t="s">
        <v>1545</v>
      </c>
      <c r="B78" s="25" t="s">
        <v>1546</v>
      </c>
      <c r="C78" s="26">
        <v>0</v>
      </c>
      <c r="D78" s="27">
        <v>24495.06</v>
      </c>
      <c r="E78" s="27">
        <v>24495.06</v>
      </c>
      <c r="F78" s="26">
        <v>702332</v>
      </c>
      <c r="G78" s="23" t="s">
        <v>1622</v>
      </c>
      <c r="H78" s="23" t="s">
        <v>295</v>
      </c>
      <c r="I78" s="23" t="s">
        <v>403</v>
      </c>
      <c r="J78" s="24" t="s">
        <v>403</v>
      </c>
      <c r="K78" s="28" t="s">
        <v>403</v>
      </c>
      <c r="L78" s="28" t="s">
        <v>1451</v>
      </c>
    </row>
    <row r="79" spans="1:12" x14ac:dyDescent="0.35">
      <c r="A79" s="25" t="s">
        <v>1545</v>
      </c>
      <c r="B79" s="25" t="s">
        <v>1548</v>
      </c>
      <c r="C79" s="26">
        <v>-1</v>
      </c>
      <c r="D79" s="27">
        <v>24500</v>
      </c>
      <c r="E79" s="27">
        <v>24500</v>
      </c>
      <c r="F79" s="26">
        <v>702340</v>
      </c>
      <c r="G79" s="23" t="s">
        <v>1621</v>
      </c>
      <c r="H79" s="23" t="s">
        <v>295</v>
      </c>
      <c r="I79" s="23" t="s">
        <v>403</v>
      </c>
      <c r="J79" s="24" t="s">
        <v>403</v>
      </c>
      <c r="K79" s="28" t="s">
        <v>403</v>
      </c>
      <c r="L79" s="28" t="s">
        <v>1451</v>
      </c>
    </row>
    <row r="80" spans="1:12" x14ac:dyDescent="0.35">
      <c r="A80" s="25" t="s">
        <v>1545</v>
      </c>
      <c r="B80" s="25" t="s">
        <v>1547</v>
      </c>
      <c r="C80" s="26">
        <v>0</v>
      </c>
      <c r="D80" s="27">
        <v>24500</v>
      </c>
      <c r="E80" s="27">
        <v>24480.12</v>
      </c>
      <c r="F80" s="26">
        <v>702339</v>
      </c>
      <c r="G80" s="23" t="s">
        <v>1621</v>
      </c>
      <c r="H80" s="23" t="s">
        <v>274</v>
      </c>
      <c r="I80" s="23" t="s">
        <v>403</v>
      </c>
      <c r="J80" s="24" t="s">
        <v>403</v>
      </c>
      <c r="K80" s="28" t="s">
        <v>403</v>
      </c>
      <c r="L80" s="28" t="s">
        <v>1451</v>
      </c>
    </row>
    <row r="81" spans="1:12" x14ac:dyDescent="0.35">
      <c r="A81" s="25" t="s">
        <v>36</v>
      </c>
      <c r="B81" s="25" t="s">
        <v>1223</v>
      </c>
      <c r="C81" s="26">
        <v>-1</v>
      </c>
      <c r="D81" s="27">
        <v>12189.81</v>
      </c>
      <c r="E81" s="27">
        <v>12189.81</v>
      </c>
      <c r="F81" s="26">
        <v>693183</v>
      </c>
      <c r="G81" s="23" t="s">
        <v>1622</v>
      </c>
      <c r="H81" s="23" t="s">
        <v>303</v>
      </c>
      <c r="I81" s="23" t="s">
        <v>403</v>
      </c>
      <c r="J81" s="24" t="s">
        <v>403</v>
      </c>
      <c r="K81" s="28" t="s">
        <v>403</v>
      </c>
      <c r="L81" s="28" t="s">
        <v>1450</v>
      </c>
    </row>
    <row r="82" spans="1:12" x14ac:dyDescent="0.35">
      <c r="A82" s="25" t="s">
        <v>36</v>
      </c>
      <c r="B82" s="25" t="s">
        <v>1224</v>
      </c>
      <c r="C82" s="26">
        <v>-1</v>
      </c>
      <c r="D82" s="27">
        <v>12188.47</v>
      </c>
      <c r="E82" s="27">
        <v>12188.47</v>
      </c>
      <c r="F82" s="26">
        <v>693183</v>
      </c>
      <c r="G82" s="23" t="s">
        <v>1622</v>
      </c>
      <c r="H82" s="23" t="s">
        <v>303</v>
      </c>
      <c r="I82" s="23" t="s">
        <v>403</v>
      </c>
      <c r="J82" s="24" t="s">
        <v>403</v>
      </c>
      <c r="K82" s="28" t="s">
        <v>403</v>
      </c>
      <c r="L82" s="28" t="s">
        <v>1452</v>
      </c>
    </row>
    <row r="83" spans="1:12" x14ac:dyDescent="0.35">
      <c r="A83" s="25" t="s">
        <v>36</v>
      </c>
      <c r="B83" s="25" t="s">
        <v>1159</v>
      </c>
      <c r="C83" s="26">
        <v>0</v>
      </c>
      <c r="D83" s="27">
        <v>12240</v>
      </c>
      <c r="E83" s="27">
        <v>12240</v>
      </c>
      <c r="F83" s="26">
        <v>699463</v>
      </c>
      <c r="G83" s="23" t="s">
        <v>1622</v>
      </c>
      <c r="H83" s="23" t="s">
        <v>288</v>
      </c>
      <c r="I83" s="23" t="s">
        <v>403</v>
      </c>
      <c r="J83" s="24" t="s">
        <v>403</v>
      </c>
      <c r="K83" s="28" t="s">
        <v>403</v>
      </c>
      <c r="L83" s="28" t="s">
        <v>1523</v>
      </c>
    </row>
    <row r="84" spans="1:12" x14ac:dyDescent="0.35">
      <c r="A84" s="25" t="s">
        <v>36</v>
      </c>
      <c r="B84" s="25" t="s">
        <v>1160</v>
      </c>
      <c r="C84" s="26">
        <v>0</v>
      </c>
      <c r="D84" s="27">
        <v>12240</v>
      </c>
      <c r="E84" s="27">
        <v>12240</v>
      </c>
      <c r="F84" s="26">
        <v>699463</v>
      </c>
      <c r="G84" s="23" t="s">
        <v>1622</v>
      </c>
      <c r="H84" s="23" t="s">
        <v>288</v>
      </c>
      <c r="I84" s="23" t="s">
        <v>403</v>
      </c>
      <c r="J84" s="24" t="s">
        <v>403</v>
      </c>
      <c r="K84" s="28" t="s">
        <v>403</v>
      </c>
      <c r="L84" s="28" t="s">
        <v>1476</v>
      </c>
    </row>
    <row r="85" spans="1:12" x14ac:dyDescent="0.35">
      <c r="A85" s="25" t="s">
        <v>36</v>
      </c>
      <c r="B85" s="25" t="s">
        <v>1161</v>
      </c>
      <c r="C85" s="26">
        <v>-1</v>
      </c>
      <c r="D85" s="27">
        <v>12228.63</v>
      </c>
      <c r="E85" s="27">
        <v>12228.63</v>
      </c>
      <c r="F85" s="26">
        <v>694217</v>
      </c>
      <c r="G85" s="23" t="s">
        <v>1622</v>
      </c>
      <c r="H85" s="23" t="s">
        <v>303</v>
      </c>
      <c r="I85" s="23" t="s">
        <v>403</v>
      </c>
      <c r="J85" s="24" t="s">
        <v>403</v>
      </c>
      <c r="K85" s="28" t="s">
        <v>403</v>
      </c>
      <c r="L85" s="28" t="s">
        <v>1450</v>
      </c>
    </row>
    <row r="86" spans="1:12" x14ac:dyDescent="0.35">
      <c r="A86" s="25" t="s">
        <v>36</v>
      </c>
      <c r="B86" s="25" t="s">
        <v>1164</v>
      </c>
      <c r="C86" s="26">
        <v>-1</v>
      </c>
      <c r="D86" s="27">
        <v>12233.49</v>
      </c>
      <c r="E86" s="27">
        <v>12233.49</v>
      </c>
      <c r="F86" s="26">
        <v>694217</v>
      </c>
      <c r="G86" s="23" t="s">
        <v>1622</v>
      </c>
      <c r="H86" s="23" t="s">
        <v>303</v>
      </c>
      <c r="I86" s="23" t="s">
        <v>403</v>
      </c>
      <c r="J86" s="24" t="s">
        <v>403</v>
      </c>
      <c r="K86" s="28" t="s">
        <v>403</v>
      </c>
      <c r="L86" s="28" t="s">
        <v>1451</v>
      </c>
    </row>
    <row r="87" spans="1:12" x14ac:dyDescent="0.35">
      <c r="A87" s="25" t="s">
        <v>36</v>
      </c>
      <c r="B87" s="25" t="s">
        <v>1162</v>
      </c>
      <c r="C87" s="26">
        <v>0</v>
      </c>
      <c r="D87" s="27">
        <v>12222.53</v>
      </c>
      <c r="E87" s="27">
        <v>12222.53</v>
      </c>
      <c r="F87" s="26">
        <v>694219</v>
      </c>
      <c r="G87" s="23" t="s">
        <v>1622</v>
      </c>
      <c r="H87" s="23" t="s">
        <v>303</v>
      </c>
      <c r="I87" s="23" t="s">
        <v>403</v>
      </c>
      <c r="J87" s="24" t="s">
        <v>403</v>
      </c>
      <c r="K87" s="28" t="s">
        <v>403</v>
      </c>
      <c r="L87" s="28" t="s">
        <v>1450</v>
      </c>
    </row>
    <row r="88" spans="1:12" x14ac:dyDescent="0.35">
      <c r="A88" s="25" t="s">
        <v>36</v>
      </c>
      <c r="B88" s="25" t="s">
        <v>1163</v>
      </c>
      <c r="C88" s="26">
        <v>0</v>
      </c>
      <c r="D88" s="27">
        <v>12214.36</v>
      </c>
      <c r="E88" s="27">
        <v>12214.36</v>
      </c>
      <c r="F88" s="26">
        <v>694219</v>
      </c>
      <c r="G88" s="23" t="s">
        <v>1622</v>
      </c>
      <c r="H88" s="23" t="s">
        <v>303</v>
      </c>
      <c r="I88" s="23" t="s">
        <v>403</v>
      </c>
      <c r="J88" s="24" t="s">
        <v>403</v>
      </c>
      <c r="K88" s="28" t="s">
        <v>403</v>
      </c>
      <c r="L88" s="28" t="s">
        <v>1451</v>
      </c>
    </row>
    <row r="89" spans="1:12" x14ac:dyDescent="0.35">
      <c r="A89" s="25" t="s">
        <v>36</v>
      </c>
      <c r="B89" s="25" t="s">
        <v>752</v>
      </c>
      <c r="C89" s="26"/>
      <c r="D89" s="27">
        <v>12250</v>
      </c>
      <c r="E89" s="27"/>
      <c r="F89" s="26"/>
      <c r="G89" s="23" t="s">
        <v>1606</v>
      </c>
      <c r="H89" s="23" t="s">
        <v>403</v>
      </c>
      <c r="I89" s="23" t="s">
        <v>1607</v>
      </c>
      <c r="J89" s="24" t="s">
        <v>403</v>
      </c>
      <c r="K89" s="28" t="s">
        <v>403</v>
      </c>
      <c r="L89" s="28" t="s">
        <v>1503</v>
      </c>
    </row>
    <row r="90" spans="1:12" x14ac:dyDescent="0.35">
      <c r="A90" s="25" t="s">
        <v>36</v>
      </c>
      <c r="B90" s="25" t="s">
        <v>755</v>
      </c>
      <c r="C90" s="26"/>
      <c r="D90" s="27">
        <v>12250</v>
      </c>
      <c r="E90" s="27"/>
      <c r="F90" s="26"/>
      <c r="G90" s="23" t="s">
        <v>1606</v>
      </c>
      <c r="H90" s="23" t="s">
        <v>403</v>
      </c>
      <c r="I90" s="23" t="s">
        <v>1607</v>
      </c>
      <c r="J90" s="24" t="s">
        <v>403</v>
      </c>
      <c r="K90" s="28" t="s">
        <v>403</v>
      </c>
      <c r="L90" s="28" t="s">
        <v>1503</v>
      </c>
    </row>
    <row r="91" spans="1:12" x14ac:dyDescent="0.35">
      <c r="A91" s="25" t="s">
        <v>881</v>
      </c>
      <c r="B91" s="25" t="s">
        <v>981</v>
      </c>
      <c r="C91" s="26">
        <v>2</v>
      </c>
      <c r="D91" s="27">
        <v>23472</v>
      </c>
      <c r="E91" s="27">
        <v>23472</v>
      </c>
      <c r="F91" s="26">
        <v>688919</v>
      </c>
      <c r="G91" s="23" t="s">
        <v>1623</v>
      </c>
      <c r="H91" s="23" t="s">
        <v>276</v>
      </c>
      <c r="I91" s="23" t="s">
        <v>1213</v>
      </c>
      <c r="J91" s="24">
        <v>1</v>
      </c>
      <c r="K91" s="28" t="s">
        <v>142</v>
      </c>
      <c r="L91" s="28" t="s">
        <v>1476</v>
      </c>
    </row>
    <row r="92" spans="1:12" x14ac:dyDescent="0.35">
      <c r="A92" s="25" t="s">
        <v>1323</v>
      </c>
      <c r="B92" s="25" t="s">
        <v>1324</v>
      </c>
      <c r="C92" s="26">
        <v>0</v>
      </c>
      <c r="D92" s="27">
        <v>8164.8</v>
      </c>
      <c r="E92" s="27">
        <v>8164.8</v>
      </c>
      <c r="F92" s="26">
        <v>698695</v>
      </c>
      <c r="G92" s="23" t="s">
        <v>1622</v>
      </c>
      <c r="H92" s="23" t="s">
        <v>276</v>
      </c>
      <c r="I92" s="23" t="s">
        <v>403</v>
      </c>
      <c r="J92" s="24" t="s">
        <v>403</v>
      </c>
      <c r="K92" s="28" t="s">
        <v>403</v>
      </c>
      <c r="L92" s="28" t="s">
        <v>1464</v>
      </c>
    </row>
    <row r="93" spans="1:12" x14ac:dyDescent="0.35">
      <c r="A93" s="25" t="s">
        <v>1323</v>
      </c>
      <c r="B93" s="25" t="s">
        <v>1325</v>
      </c>
      <c r="C93" s="26">
        <v>0</v>
      </c>
      <c r="D93" s="27">
        <v>8162.4</v>
      </c>
      <c r="E93" s="27">
        <v>8162.4</v>
      </c>
      <c r="F93" s="26">
        <v>698695</v>
      </c>
      <c r="G93" s="23" t="s">
        <v>1622</v>
      </c>
      <c r="H93" s="23" t="s">
        <v>276</v>
      </c>
      <c r="I93" s="23" t="s">
        <v>403</v>
      </c>
      <c r="J93" s="24" t="s">
        <v>403</v>
      </c>
      <c r="K93" s="28" t="s">
        <v>403</v>
      </c>
      <c r="L93" s="28" t="s">
        <v>1460</v>
      </c>
    </row>
    <row r="94" spans="1:12" x14ac:dyDescent="0.35">
      <c r="A94" s="25" t="s">
        <v>1323</v>
      </c>
      <c r="B94" s="25" t="s">
        <v>1326</v>
      </c>
      <c r="C94" s="26">
        <v>0</v>
      </c>
      <c r="D94" s="27">
        <v>8160</v>
      </c>
      <c r="E94" s="27">
        <v>8160</v>
      </c>
      <c r="F94" s="26">
        <v>698695</v>
      </c>
      <c r="G94" s="23" t="s">
        <v>1622</v>
      </c>
      <c r="H94" s="23" t="s">
        <v>276</v>
      </c>
      <c r="I94" s="23" t="s">
        <v>403</v>
      </c>
      <c r="J94" s="24" t="s">
        <v>403</v>
      </c>
      <c r="K94" s="28" t="s">
        <v>403</v>
      </c>
      <c r="L94" s="28" t="s">
        <v>1457</v>
      </c>
    </row>
    <row r="95" spans="1:12" x14ac:dyDescent="0.35">
      <c r="A95" s="25" t="s">
        <v>97</v>
      </c>
      <c r="B95" s="25" t="s">
        <v>1226</v>
      </c>
      <c r="C95" s="26">
        <v>1</v>
      </c>
      <c r="D95" s="27">
        <v>24499.200000000001</v>
      </c>
      <c r="E95" s="27">
        <v>22182.400000000001</v>
      </c>
      <c r="F95" s="26">
        <v>701454</v>
      </c>
      <c r="G95" s="23" t="s">
        <v>1623</v>
      </c>
      <c r="H95" s="23" t="s">
        <v>298</v>
      </c>
      <c r="I95" s="23" t="s">
        <v>1078</v>
      </c>
      <c r="J95" s="24">
        <v>1</v>
      </c>
      <c r="K95" s="28" t="s">
        <v>142</v>
      </c>
      <c r="L95" s="28" t="s">
        <v>1496</v>
      </c>
    </row>
    <row r="96" spans="1:12" x14ac:dyDescent="0.35">
      <c r="A96" s="25" t="s">
        <v>97</v>
      </c>
      <c r="B96" s="25" t="s">
        <v>1228</v>
      </c>
      <c r="C96" s="26">
        <v>1</v>
      </c>
      <c r="D96" s="27">
        <v>24499.200000000001</v>
      </c>
      <c r="E96" s="27">
        <v>22336</v>
      </c>
      <c r="F96" s="26">
        <v>701455</v>
      </c>
      <c r="G96" s="23" t="s">
        <v>1623</v>
      </c>
      <c r="H96" s="23" t="s">
        <v>298</v>
      </c>
      <c r="I96" s="23" t="s">
        <v>1083</v>
      </c>
      <c r="J96" s="24">
        <v>1</v>
      </c>
      <c r="K96" s="28" t="s">
        <v>142</v>
      </c>
      <c r="L96" s="28" t="s">
        <v>1496</v>
      </c>
    </row>
    <row r="97" spans="1:12" x14ac:dyDescent="0.35">
      <c r="A97" s="25" t="s">
        <v>97</v>
      </c>
      <c r="B97" s="25" t="s">
        <v>1165</v>
      </c>
      <c r="C97" s="26">
        <v>0</v>
      </c>
      <c r="D97" s="27">
        <v>21000</v>
      </c>
      <c r="E97" s="27">
        <v>21000</v>
      </c>
      <c r="F97" s="26">
        <v>694183</v>
      </c>
      <c r="G97" s="23" t="s">
        <v>1621</v>
      </c>
      <c r="H97" s="23" t="s">
        <v>264</v>
      </c>
      <c r="I97" s="23" t="s">
        <v>403</v>
      </c>
      <c r="J97" s="24" t="s">
        <v>403</v>
      </c>
      <c r="K97" s="28" t="s">
        <v>403</v>
      </c>
      <c r="L97" s="28" t="s">
        <v>105</v>
      </c>
    </row>
    <row r="98" spans="1:12" x14ac:dyDescent="0.35">
      <c r="A98" s="25" t="s">
        <v>97</v>
      </c>
      <c r="B98" s="25" t="s">
        <v>525</v>
      </c>
      <c r="C98" s="26"/>
      <c r="D98" s="27">
        <v>21000</v>
      </c>
      <c r="E98" s="27"/>
      <c r="F98" s="26"/>
      <c r="G98" s="23" t="s">
        <v>1113</v>
      </c>
      <c r="H98" s="23" t="s">
        <v>403</v>
      </c>
      <c r="I98" s="23" t="s">
        <v>1608</v>
      </c>
      <c r="J98" s="24">
        <v>1</v>
      </c>
      <c r="K98" s="28" t="s">
        <v>567</v>
      </c>
      <c r="L98" s="28" t="s">
        <v>1455</v>
      </c>
    </row>
    <row r="99" spans="1:12" x14ac:dyDescent="0.35">
      <c r="A99" s="25" t="s">
        <v>97</v>
      </c>
      <c r="B99" s="25" t="s">
        <v>1099</v>
      </c>
      <c r="C99" s="26"/>
      <c r="D99" s="27">
        <v>21000</v>
      </c>
      <c r="E99" s="27"/>
      <c r="F99" s="26"/>
      <c r="G99" s="23" t="s">
        <v>1113</v>
      </c>
      <c r="H99" s="23" t="s">
        <v>403</v>
      </c>
      <c r="I99" s="23" t="s">
        <v>1608</v>
      </c>
      <c r="J99" s="24" t="s">
        <v>403</v>
      </c>
      <c r="K99" s="28" t="s">
        <v>403</v>
      </c>
      <c r="L99" s="28" t="s">
        <v>1455</v>
      </c>
    </row>
    <row r="100" spans="1:12" x14ac:dyDescent="0.35">
      <c r="A100" s="25" t="s">
        <v>97</v>
      </c>
      <c r="B100" s="25" t="s">
        <v>111</v>
      </c>
      <c r="C100" s="26"/>
      <c r="D100" s="27">
        <v>21198</v>
      </c>
      <c r="E100" s="27"/>
      <c r="F100" s="26"/>
      <c r="G100" s="23" t="s">
        <v>1113</v>
      </c>
      <c r="H100" s="23" t="s">
        <v>403</v>
      </c>
      <c r="I100" s="23" t="s">
        <v>1608</v>
      </c>
      <c r="J100" s="24" t="s">
        <v>403</v>
      </c>
      <c r="K100" s="28" t="s">
        <v>403</v>
      </c>
      <c r="L100" s="28" t="s">
        <v>1180</v>
      </c>
    </row>
    <row r="101" spans="1:12" x14ac:dyDescent="0.35">
      <c r="A101" s="25" t="s">
        <v>97</v>
      </c>
      <c r="B101" s="25" t="s">
        <v>1181</v>
      </c>
      <c r="C101" s="26"/>
      <c r="D101" s="27">
        <v>21198</v>
      </c>
      <c r="E101" s="27"/>
      <c r="F101" s="26"/>
      <c r="G101" s="23" t="s">
        <v>1113</v>
      </c>
      <c r="H101" s="23" t="s">
        <v>403</v>
      </c>
      <c r="I101" s="23" t="s">
        <v>1608</v>
      </c>
      <c r="J101" s="24" t="s">
        <v>403</v>
      </c>
      <c r="K101" s="28" t="s">
        <v>403</v>
      </c>
      <c r="L101" s="28" t="s">
        <v>1180</v>
      </c>
    </row>
    <row r="102" spans="1:12" x14ac:dyDescent="0.35">
      <c r="A102" s="25" t="s">
        <v>97</v>
      </c>
      <c r="B102" s="25" t="s">
        <v>1100</v>
      </c>
      <c r="C102" s="26"/>
      <c r="D102" s="27">
        <v>16020</v>
      </c>
      <c r="E102" s="27"/>
      <c r="F102" s="26"/>
      <c r="G102" s="23" t="s">
        <v>1113</v>
      </c>
      <c r="H102" s="23" t="s">
        <v>403</v>
      </c>
      <c r="I102" s="23" t="s">
        <v>1608</v>
      </c>
      <c r="J102" s="24" t="s">
        <v>403</v>
      </c>
      <c r="K102" s="28" t="s">
        <v>403</v>
      </c>
      <c r="L102" s="28" t="s">
        <v>1476</v>
      </c>
    </row>
    <row r="103" spans="1:12" x14ac:dyDescent="0.35">
      <c r="A103" s="25" t="s">
        <v>97</v>
      </c>
      <c r="B103" s="25" t="s">
        <v>523</v>
      </c>
      <c r="C103" s="26"/>
      <c r="D103" s="27">
        <v>24000</v>
      </c>
      <c r="E103" s="27"/>
      <c r="F103" s="26"/>
      <c r="G103" s="23" t="s">
        <v>1113</v>
      </c>
      <c r="H103" s="23" t="s">
        <v>403</v>
      </c>
      <c r="I103" s="23" t="s">
        <v>1608</v>
      </c>
      <c r="J103" s="24">
        <v>1</v>
      </c>
      <c r="K103" s="28" t="s">
        <v>211</v>
      </c>
      <c r="L103" s="28" t="s">
        <v>1476</v>
      </c>
    </row>
    <row r="104" spans="1:12" x14ac:dyDescent="0.35">
      <c r="A104" s="25" t="s">
        <v>97</v>
      </c>
      <c r="B104" s="25" t="s">
        <v>1102</v>
      </c>
      <c r="C104" s="26"/>
      <c r="D104" s="27">
        <v>24000</v>
      </c>
      <c r="E104" s="27"/>
      <c r="F104" s="26"/>
      <c r="G104" s="23" t="s">
        <v>1113</v>
      </c>
      <c r="H104" s="23" t="s">
        <v>403</v>
      </c>
      <c r="I104" s="23" t="s">
        <v>1608</v>
      </c>
      <c r="J104" s="24" t="s">
        <v>403</v>
      </c>
      <c r="K104" s="28" t="s">
        <v>403</v>
      </c>
      <c r="L104" s="28" t="s">
        <v>1476</v>
      </c>
    </row>
    <row r="105" spans="1:12" x14ac:dyDescent="0.35">
      <c r="A105" s="25" t="s">
        <v>97</v>
      </c>
      <c r="B105" s="25" t="s">
        <v>1103</v>
      </c>
      <c r="C105" s="26"/>
      <c r="D105" s="27">
        <v>24000</v>
      </c>
      <c r="E105" s="27"/>
      <c r="F105" s="26"/>
      <c r="G105" s="23" t="s">
        <v>1113</v>
      </c>
      <c r="H105" s="23" t="s">
        <v>403</v>
      </c>
      <c r="I105" s="23" t="s">
        <v>1608</v>
      </c>
      <c r="J105" s="24" t="s">
        <v>403</v>
      </c>
      <c r="K105" s="28" t="s">
        <v>403</v>
      </c>
      <c r="L105" s="28" t="s">
        <v>1476</v>
      </c>
    </row>
    <row r="106" spans="1:12" x14ac:dyDescent="0.35">
      <c r="A106" s="25" t="s">
        <v>97</v>
      </c>
      <c r="B106" s="25" t="s">
        <v>519</v>
      </c>
      <c r="C106" s="26"/>
      <c r="D106" s="27">
        <v>16020</v>
      </c>
      <c r="E106" s="27"/>
      <c r="F106" s="26"/>
      <c r="G106" s="23" t="s">
        <v>1113</v>
      </c>
      <c r="H106" s="23" t="s">
        <v>403</v>
      </c>
      <c r="I106" s="23" t="s">
        <v>1608</v>
      </c>
      <c r="J106" s="24">
        <v>1</v>
      </c>
      <c r="K106" s="28" t="s">
        <v>567</v>
      </c>
      <c r="L106" s="28" t="s">
        <v>1476</v>
      </c>
    </row>
    <row r="107" spans="1:12" x14ac:dyDescent="0.35">
      <c r="A107" s="25" t="s">
        <v>97</v>
      </c>
      <c r="B107" s="25" t="s">
        <v>1104</v>
      </c>
      <c r="C107" s="26"/>
      <c r="D107" s="27">
        <v>9000</v>
      </c>
      <c r="E107" s="27"/>
      <c r="F107" s="26"/>
      <c r="G107" s="23" t="s">
        <v>1113</v>
      </c>
      <c r="H107" s="23" t="s">
        <v>403</v>
      </c>
      <c r="I107" s="23" t="s">
        <v>1608</v>
      </c>
      <c r="J107" s="24" t="s">
        <v>403</v>
      </c>
      <c r="K107" s="28" t="s">
        <v>403</v>
      </c>
      <c r="L107" s="28" t="s">
        <v>1493</v>
      </c>
    </row>
    <row r="108" spans="1:12" x14ac:dyDescent="0.35">
      <c r="A108" s="25" t="s">
        <v>97</v>
      </c>
      <c r="B108" s="25" t="s">
        <v>1106</v>
      </c>
      <c r="C108" s="26"/>
      <c r="D108" s="27">
        <v>5196.8</v>
      </c>
      <c r="E108" s="27"/>
      <c r="F108" s="26"/>
      <c r="G108" s="23" t="s">
        <v>1113</v>
      </c>
      <c r="H108" s="23" t="s">
        <v>403</v>
      </c>
      <c r="I108" s="23" t="s">
        <v>1608</v>
      </c>
      <c r="J108" s="24" t="s">
        <v>403</v>
      </c>
      <c r="K108" s="28" t="s">
        <v>403</v>
      </c>
      <c r="L108" s="28" t="s">
        <v>1494</v>
      </c>
    </row>
    <row r="109" spans="1:12" x14ac:dyDescent="0.35">
      <c r="A109" s="25" t="s">
        <v>97</v>
      </c>
      <c r="B109" s="25" t="s">
        <v>1108</v>
      </c>
      <c r="C109" s="26"/>
      <c r="D109" s="27">
        <v>8998.4</v>
      </c>
      <c r="E109" s="27"/>
      <c r="F109" s="26"/>
      <c r="G109" s="23" t="s">
        <v>1113</v>
      </c>
      <c r="H109" s="23" t="s">
        <v>403</v>
      </c>
      <c r="I109" s="23" t="s">
        <v>1608</v>
      </c>
      <c r="J109" s="24" t="s">
        <v>403</v>
      </c>
      <c r="K109" s="28" t="s">
        <v>403</v>
      </c>
      <c r="L109" s="28" t="s">
        <v>1495</v>
      </c>
    </row>
    <row r="110" spans="1:12" x14ac:dyDescent="0.35">
      <c r="A110" s="25" t="s">
        <v>97</v>
      </c>
      <c r="B110" s="25" t="s">
        <v>1110</v>
      </c>
      <c r="C110" s="26"/>
      <c r="D110" s="27">
        <v>12000</v>
      </c>
      <c r="E110" s="27"/>
      <c r="F110" s="26"/>
      <c r="G110" s="23" t="s">
        <v>1113</v>
      </c>
      <c r="H110" s="23" t="s">
        <v>403</v>
      </c>
      <c r="I110" s="23" t="s">
        <v>1608</v>
      </c>
      <c r="J110" s="24" t="s">
        <v>403</v>
      </c>
      <c r="K110" s="28" t="s">
        <v>403</v>
      </c>
      <c r="L110" s="28" t="s">
        <v>1493</v>
      </c>
    </row>
    <row r="111" spans="1:12" x14ac:dyDescent="0.35">
      <c r="A111" s="25" t="s">
        <v>97</v>
      </c>
      <c r="B111" s="25" t="s">
        <v>1111</v>
      </c>
      <c r="C111" s="26"/>
      <c r="D111" s="27">
        <v>10995.2</v>
      </c>
      <c r="E111" s="27"/>
      <c r="F111" s="26"/>
      <c r="G111" s="23" t="s">
        <v>1113</v>
      </c>
      <c r="H111" s="23" t="s">
        <v>403</v>
      </c>
      <c r="I111" s="23" t="s">
        <v>1608</v>
      </c>
      <c r="J111" s="24" t="s">
        <v>403</v>
      </c>
      <c r="K111" s="28" t="s">
        <v>403</v>
      </c>
      <c r="L111" s="28" t="s">
        <v>1494</v>
      </c>
    </row>
    <row r="112" spans="1:12" x14ac:dyDescent="0.35">
      <c r="A112" s="25" t="s">
        <v>97</v>
      </c>
      <c r="B112" s="25" t="s">
        <v>1112</v>
      </c>
      <c r="C112" s="26"/>
      <c r="D112" s="27">
        <v>6400</v>
      </c>
      <c r="E112" s="27"/>
      <c r="F112" s="26"/>
      <c r="G112" s="23" t="s">
        <v>1113</v>
      </c>
      <c r="H112" s="23" t="s">
        <v>403</v>
      </c>
      <c r="I112" s="23" t="s">
        <v>1608</v>
      </c>
      <c r="J112" s="24" t="s">
        <v>403</v>
      </c>
      <c r="K112" s="28" t="s">
        <v>403</v>
      </c>
      <c r="L112" s="28" t="s">
        <v>1495</v>
      </c>
    </row>
    <row r="113" spans="1:12" x14ac:dyDescent="0.35">
      <c r="A113" s="25" t="s">
        <v>838</v>
      </c>
      <c r="B113" s="25" t="s">
        <v>1005</v>
      </c>
      <c r="C113" s="26">
        <v>0</v>
      </c>
      <c r="D113" s="27">
        <v>24492</v>
      </c>
      <c r="E113" s="27">
        <v>24492</v>
      </c>
      <c r="F113" s="26">
        <v>700733</v>
      </c>
      <c r="G113" s="23" t="s">
        <v>1621</v>
      </c>
      <c r="H113" s="23" t="s">
        <v>276</v>
      </c>
      <c r="I113" s="23" t="s">
        <v>403</v>
      </c>
      <c r="J113" s="24" t="s">
        <v>403</v>
      </c>
      <c r="K113" s="28" t="s">
        <v>403</v>
      </c>
      <c r="L113" s="28" t="s">
        <v>1476</v>
      </c>
    </row>
    <row r="114" spans="1:12" x14ac:dyDescent="0.35">
      <c r="A114" s="25" t="s">
        <v>46</v>
      </c>
      <c r="B114" s="25" t="s">
        <v>1327</v>
      </c>
      <c r="C114" s="26">
        <v>0</v>
      </c>
      <c r="D114" s="27">
        <v>24492.959999999999</v>
      </c>
      <c r="E114" s="27">
        <v>24492.959999999999</v>
      </c>
      <c r="F114" s="26">
        <v>699117</v>
      </c>
      <c r="G114" s="23" t="s">
        <v>1622</v>
      </c>
      <c r="H114" s="23" t="s">
        <v>303</v>
      </c>
      <c r="I114" s="23" t="s">
        <v>403</v>
      </c>
      <c r="J114" s="24" t="s">
        <v>403</v>
      </c>
      <c r="K114" s="28" t="s">
        <v>403</v>
      </c>
      <c r="L114" s="28" t="s">
        <v>1450</v>
      </c>
    </row>
    <row r="115" spans="1:12" x14ac:dyDescent="0.35">
      <c r="A115" s="25" t="s">
        <v>46</v>
      </c>
      <c r="B115" s="25" t="s">
        <v>884</v>
      </c>
      <c r="C115" s="26">
        <v>0</v>
      </c>
      <c r="D115" s="27">
        <v>23916</v>
      </c>
      <c r="E115" s="27">
        <v>23916</v>
      </c>
      <c r="F115" s="26">
        <v>685990</v>
      </c>
      <c r="G115" s="23" t="s">
        <v>1622</v>
      </c>
      <c r="H115" s="23" t="s">
        <v>276</v>
      </c>
      <c r="I115" s="23" t="s">
        <v>403</v>
      </c>
      <c r="J115" s="24" t="s">
        <v>403</v>
      </c>
      <c r="K115" s="28" t="s">
        <v>403</v>
      </c>
      <c r="L115" s="28" t="s">
        <v>1497</v>
      </c>
    </row>
    <row r="116" spans="1:12" x14ac:dyDescent="0.35">
      <c r="A116" s="25" t="s">
        <v>46</v>
      </c>
      <c r="B116" s="25" t="s">
        <v>882</v>
      </c>
      <c r="C116" s="26">
        <v>0</v>
      </c>
      <c r="D116" s="27">
        <v>24498</v>
      </c>
      <c r="E116" s="27">
        <v>24498</v>
      </c>
      <c r="F116" s="26">
        <v>694188</v>
      </c>
      <c r="G116" s="23" t="s">
        <v>1622</v>
      </c>
      <c r="H116" s="23" t="s">
        <v>265</v>
      </c>
      <c r="I116" s="23" t="s">
        <v>403</v>
      </c>
      <c r="J116" s="24" t="s">
        <v>403</v>
      </c>
      <c r="K116" s="28" t="s">
        <v>403</v>
      </c>
      <c r="L116" s="28" t="s">
        <v>1517</v>
      </c>
    </row>
    <row r="117" spans="1:12" x14ac:dyDescent="0.35">
      <c r="A117" s="25" t="s">
        <v>38</v>
      </c>
      <c r="B117" s="25" t="s">
        <v>1596</v>
      </c>
      <c r="C117" s="26">
        <v>1</v>
      </c>
      <c r="D117" s="27">
        <v>23296</v>
      </c>
      <c r="E117" s="27">
        <v>23296</v>
      </c>
      <c r="F117" s="26">
        <v>696453</v>
      </c>
      <c r="G117" s="23" t="s">
        <v>1623</v>
      </c>
      <c r="H117" s="23" t="s">
        <v>298</v>
      </c>
      <c r="I117" s="23" t="s">
        <v>403</v>
      </c>
      <c r="J117" s="24" t="s">
        <v>403</v>
      </c>
      <c r="K117" s="28" t="s">
        <v>403</v>
      </c>
      <c r="L117" s="28" t="s">
        <v>1483</v>
      </c>
    </row>
    <row r="118" spans="1:12" x14ac:dyDescent="0.35">
      <c r="A118" s="25" t="s">
        <v>38</v>
      </c>
      <c r="B118" s="25" t="s">
        <v>864</v>
      </c>
      <c r="C118" s="26">
        <v>1</v>
      </c>
      <c r="D118" s="27">
        <v>11760</v>
      </c>
      <c r="E118" s="27">
        <v>11760</v>
      </c>
      <c r="F118" s="26">
        <v>687363</v>
      </c>
      <c r="G118" s="23" t="s">
        <v>1623</v>
      </c>
      <c r="H118" s="23" t="s">
        <v>298</v>
      </c>
      <c r="I118" s="23" t="s">
        <v>1084</v>
      </c>
      <c r="J118" s="24">
        <v>1</v>
      </c>
      <c r="K118" s="28" t="s">
        <v>142</v>
      </c>
      <c r="L118" s="28" t="s">
        <v>1473</v>
      </c>
    </row>
    <row r="119" spans="1:12" x14ac:dyDescent="0.35">
      <c r="A119" s="25" t="s">
        <v>38</v>
      </c>
      <c r="B119" s="25" t="s">
        <v>644</v>
      </c>
      <c r="C119" s="26">
        <v>1</v>
      </c>
      <c r="D119" s="27">
        <v>11640</v>
      </c>
      <c r="E119" s="27">
        <v>11640</v>
      </c>
      <c r="F119" s="26">
        <v>687363</v>
      </c>
      <c r="G119" s="23" t="s">
        <v>1623</v>
      </c>
      <c r="H119" s="23" t="s">
        <v>298</v>
      </c>
      <c r="I119" s="23" t="s">
        <v>1084</v>
      </c>
      <c r="J119" s="24">
        <v>1</v>
      </c>
      <c r="K119" s="28" t="s">
        <v>142</v>
      </c>
      <c r="L119" s="28" t="s">
        <v>1467</v>
      </c>
    </row>
    <row r="120" spans="1:12" x14ac:dyDescent="0.35">
      <c r="A120" s="25" t="s">
        <v>38</v>
      </c>
      <c r="B120" s="25" t="s">
        <v>1201</v>
      </c>
      <c r="C120" s="26">
        <v>0</v>
      </c>
      <c r="D120" s="27">
        <v>24498</v>
      </c>
      <c r="E120" s="27">
        <v>24498</v>
      </c>
      <c r="F120" s="26">
        <v>694946</v>
      </c>
      <c r="G120" s="23" t="s">
        <v>1622</v>
      </c>
      <c r="H120" s="23" t="s">
        <v>284</v>
      </c>
      <c r="I120" s="23" t="s">
        <v>403</v>
      </c>
      <c r="J120" s="24" t="s">
        <v>403</v>
      </c>
      <c r="K120" s="28" t="s">
        <v>403</v>
      </c>
      <c r="L120" s="28" t="s">
        <v>1484</v>
      </c>
    </row>
    <row r="121" spans="1:12" x14ac:dyDescent="0.35">
      <c r="A121" s="25" t="s">
        <v>38</v>
      </c>
      <c r="B121" s="25" t="s">
        <v>636</v>
      </c>
      <c r="C121" s="26">
        <v>2</v>
      </c>
      <c r="D121" s="27">
        <v>23232</v>
      </c>
      <c r="E121" s="27">
        <v>23232</v>
      </c>
      <c r="F121" s="26">
        <v>693294</v>
      </c>
      <c r="G121" s="23" t="s">
        <v>1623</v>
      </c>
      <c r="H121" s="23" t="s">
        <v>298</v>
      </c>
      <c r="I121" s="23" t="s">
        <v>207</v>
      </c>
      <c r="J121" s="24">
        <v>1</v>
      </c>
      <c r="K121" s="28" t="s">
        <v>142</v>
      </c>
      <c r="L121" s="28" t="s">
        <v>1476</v>
      </c>
    </row>
    <row r="122" spans="1:12" x14ac:dyDescent="0.35">
      <c r="A122" s="25" t="s">
        <v>38</v>
      </c>
      <c r="B122" s="25" t="s">
        <v>773</v>
      </c>
      <c r="C122" s="26">
        <v>1</v>
      </c>
      <c r="D122" s="27">
        <v>23296</v>
      </c>
      <c r="E122" s="27">
        <v>23296</v>
      </c>
      <c r="F122" s="26">
        <v>689049</v>
      </c>
      <c r="G122" s="23" t="s">
        <v>1623</v>
      </c>
      <c r="H122" s="23" t="s">
        <v>298</v>
      </c>
      <c r="I122" s="23" t="s">
        <v>1083</v>
      </c>
      <c r="J122" s="24">
        <v>1</v>
      </c>
      <c r="K122" s="28" t="s">
        <v>142</v>
      </c>
      <c r="L122" s="28" t="s">
        <v>1483</v>
      </c>
    </row>
    <row r="123" spans="1:12" x14ac:dyDescent="0.35">
      <c r="A123" s="25" t="s">
        <v>38</v>
      </c>
      <c r="B123" s="25" t="s">
        <v>775</v>
      </c>
      <c r="C123" s="26">
        <v>0</v>
      </c>
      <c r="D123" s="27">
        <v>23296</v>
      </c>
      <c r="E123" s="27">
        <v>23296</v>
      </c>
      <c r="F123" s="26">
        <v>693335</v>
      </c>
      <c r="G123" s="23" t="s">
        <v>1622</v>
      </c>
      <c r="H123" s="23" t="s">
        <v>298</v>
      </c>
      <c r="I123" s="23" t="s">
        <v>403</v>
      </c>
      <c r="J123" s="24" t="s">
        <v>403</v>
      </c>
      <c r="K123" s="28" t="s">
        <v>403</v>
      </c>
      <c r="L123" s="28" t="s">
        <v>1483</v>
      </c>
    </row>
    <row r="124" spans="1:12" x14ac:dyDescent="0.35">
      <c r="A124" s="25" t="s">
        <v>38</v>
      </c>
      <c r="B124" s="25" t="s">
        <v>1243</v>
      </c>
      <c r="C124" s="26">
        <v>0</v>
      </c>
      <c r="D124" s="27">
        <v>23232</v>
      </c>
      <c r="E124" s="27">
        <v>23232</v>
      </c>
      <c r="F124" s="26">
        <v>694401</v>
      </c>
      <c r="G124" s="23" t="s">
        <v>1622</v>
      </c>
      <c r="H124" s="23" t="s">
        <v>298</v>
      </c>
      <c r="I124" s="23" t="s">
        <v>403</v>
      </c>
      <c r="J124" s="24" t="s">
        <v>403</v>
      </c>
      <c r="K124" s="28" t="s">
        <v>403</v>
      </c>
      <c r="L124" s="28" t="s">
        <v>1471</v>
      </c>
    </row>
    <row r="125" spans="1:12" x14ac:dyDescent="0.35">
      <c r="A125" s="25" t="s">
        <v>38</v>
      </c>
      <c r="B125" s="25" t="s">
        <v>782</v>
      </c>
      <c r="C125" s="26">
        <v>1</v>
      </c>
      <c r="D125" s="27">
        <v>23244</v>
      </c>
      <c r="E125" s="27">
        <v>23244</v>
      </c>
      <c r="F125" s="26">
        <v>693380</v>
      </c>
      <c r="G125" s="23" t="s">
        <v>1623</v>
      </c>
      <c r="H125" s="23" t="s">
        <v>298</v>
      </c>
      <c r="I125" s="23" t="s">
        <v>403</v>
      </c>
      <c r="J125" s="24" t="s">
        <v>403</v>
      </c>
      <c r="K125" s="28" t="s">
        <v>403</v>
      </c>
      <c r="L125" s="28" t="s">
        <v>1472</v>
      </c>
    </row>
    <row r="126" spans="1:12" x14ac:dyDescent="0.35">
      <c r="A126" s="25" t="s">
        <v>38</v>
      </c>
      <c r="B126" s="25" t="s">
        <v>745</v>
      </c>
      <c r="C126" s="26">
        <v>4</v>
      </c>
      <c r="D126" s="27">
        <v>23682</v>
      </c>
      <c r="E126" s="27">
        <v>23682</v>
      </c>
      <c r="F126" s="26">
        <v>687972</v>
      </c>
      <c r="G126" s="23" t="s">
        <v>1623</v>
      </c>
      <c r="H126" s="23" t="s">
        <v>305</v>
      </c>
      <c r="I126" s="23" t="s">
        <v>207</v>
      </c>
      <c r="J126" s="24">
        <v>1</v>
      </c>
      <c r="K126" s="28" t="s">
        <v>142</v>
      </c>
      <c r="L126" s="28" t="s">
        <v>1480</v>
      </c>
    </row>
    <row r="127" spans="1:12" x14ac:dyDescent="0.35">
      <c r="A127" s="25" t="s">
        <v>38</v>
      </c>
      <c r="B127" s="25" t="s">
        <v>1371</v>
      </c>
      <c r="C127" s="26">
        <v>0</v>
      </c>
      <c r="D127" s="27">
        <v>23688</v>
      </c>
      <c r="E127" s="27">
        <v>23688</v>
      </c>
      <c r="F127" s="26">
        <v>700129</v>
      </c>
      <c r="G127" s="23" t="s">
        <v>1622</v>
      </c>
      <c r="H127" s="23" t="s">
        <v>265</v>
      </c>
      <c r="I127" s="23" t="s">
        <v>403</v>
      </c>
      <c r="J127" s="24" t="s">
        <v>403</v>
      </c>
      <c r="K127" s="28" t="s">
        <v>403</v>
      </c>
      <c r="L127" s="28" t="s">
        <v>1489</v>
      </c>
    </row>
    <row r="128" spans="1:12" x14ac:dyDescent="0.35">
      <c r="A128" s="25" t="s">
        <v>38</v>
      </c>
      <c r="B128" s="25" t="s">
        <v>1200</v>
      </c>
      <c r="C128" s="26">
        <v>0</v>
      </c>
      <c r="D128" s="27">
        <v>24480</v>
      </c>
      <c r="E128" s="27">
        <v>24480</v>
      </c>
      <c r="F128" s="26">
        <v>697226</v>
      </c>
      <c r="G128" s="23" t="s">
        <v>1622</v>
      </c>
      <c r="H128" s="23" t="s">
        <v>284</v>
      </c>
      <c r="I128" s="23" t="s">
        <v>403</v>
      </c>
      <c r="J128" s="24" t="s">
        <v>403</v>
      </c>
      <c r="K128" s="28" t="s">
        <v>403</v>
      </c>
      <c r="L128" s="28" t="s">
        <v>1484</v>
      </c>
    </row>
    <row r="129" spans="1:12" x14ac:dyDescent="0.35">
      <c r="A129" s="25" t="s">
        <v>38</v>
      </c>
      <c r="B129" s="25" t="s">
        <v>1372</v>
      </c>
      <c r="C129" s="26">
        <v>0</v>
      </c>
      <c r="D129" s="27">
        <v>24462</v>
      </c>
      <c r="E129" s="27">
        <v>24462</v>
      </c>
      <c r="F129" s="26">
        <v>700121</v>
      </c>
      <c r="G129" s="23" t="s">
        <v>1622</v>
      </c>
      <c r="H129" s="23" t="s">
        <v>265</v>
      </c>
      <c r="I129" s="23" t="s">
        <v>403</v>
      </c>
      <c r="J129" s="24" t="s">
        <v>403</v>
      </c>
      <c r="K129" s="28" t="s">
        <v>403</v>
      </c>
      <c r="L129" s="28" t="s">
        <v>1489</v>
      </c>
    </row>
    <row r="130" spans="1:12" x14ac:dyDescent="0.35">
      <c r="A130" s="25" t="s">
        <v>38</v>
      </c>
      <c r="B130" s="25" t="s">
        <v>637</v>
      </c>
      <c r="C130" s="26">
        <v>2</v>
      </c>
      <c r="D130" s="27">
        <v>23296</v>
      </c>
      <c r="E130" s="27">
        <v>23296</v>
      </c>
      <c r="F130" s="26">
        <v>693302</v>
      </c>
      <c r="G130" s="23" t="s">
        <v>1623</v>
      </c>
      <c r="H130" s="23" t="s">
        <v>298</v>
      </c>
      <c r="I130" s="23" t="s">
        <v>207</v>
      </c>
      <c r="J130" s="24">
        <v>1</v>
      </c>
      <c r="K130" s="28" t="s">
        <v>142</v>
      </c>
      <c r="L130" s="28" t="s">
        <v>1476</v>
      </c>
    </row>
    <row r="131" spans="1:12" x14ac:dyDescent="0.35">
      <c r="A131" s="25" t="s">
        <v>38</v>
      </c>
      <c r="B131" s="25" t="s">
        <v>780</v>
      </c>
      <c r="C131" s="26">
        <v>0</v>
      </c>
      <c r="D131" s="27">
        <v>23296</v>
      </c>
      <c r="E131" s="27">
        <v>23296</v>
      </c>
      <c r="F131" s="26">
        <v>693350</v>
      </c>
      <c r="G131" s="23" t="s">
        <v>1622</v>
      </c>
      <c r="H131" s="23" t="s">
        <v>298</v>
      </c>
      <c r="I131" s="23" t="s">
        <v>403</v>
      </c>
      <c r="J131" s="24" t="s">
        <v>403</v>
      </c>
      <c r="K131" s="28" t="s">
        <v>403</v>
      </c>
      <c r="L131" s="28" t="s">
        <v>1475</v>
      </c>
    </row>
    <row r="132" spans="1:12" x14ac:dyDescent="0.35">
      <c r="A132" s="25" t="s">
        <v>38</v>
      </c>
      <c r="B132" s="25" t="s">
        <v>1240</v>
      </c>
      <c r="C132" s="26">
        <v>0</v>
      </c>
      <c r="D132" s="27">
        <v>21720</v>
      </c>
      <c r="E132" s="27">
        <v>21720</v>
      </c>
      <c r="F132" s="26">
        <v>694399</v>
      </c>
      <c r="G132" s="23" t="s">
        <v>1622</v>
      </c>
      <c r="H132" s="23" t="s">
        <v>298</v>
      </c>
      <c r="I132" s="23" t="s">
        <v>403</v>
      </c>
      <c r="J132" s="24" t="s">
        <v>403</v>
      </c>
      <c r="K132" s="28" t="s">
        <v>403</v>
      </c>
      <c r="L132" s="28" t="s">
        <v>1470</v>
      </c>
    </row>
    <row r="133" spans="1:12" x14ac:dyDescent="0.35">
      <c r="A133" s="25" t="s">
        <v>38</v>
      </c>
      <c r="B133" s="25" t="s">
        <v>765</v>
      </c>
      <c r="C133" s="26">
        <v>3</v>
      </c>
      <c r="D133" s="27">
        <v>23296</v>
      </c>
      <c r="E133" s="27">
        <v>23296</v>
      </c>
      <c r="F133" s="26">
        <v>693303</v>
      </c>
      <c r="G133" s="23" t="s">
        <v>1623</v>
      </c>
      <c r="H133" s="23" t="s">
        <v>298</v>
      </c>
      <c r="I133" s="23" t="s">
        <v>207</v>
      </c>
      <c r="J133" s="24">
        <v>1</v>
      </c>
      <c r="K133" s="28" t="s">
        <v>142</v>
      </c>
      <c r="L133" s="28" t="s">
        <v>1476</v>
      </c>
    </row>
    <row r="134" spans="1:12" x14ac:dyDescent="0.35">
      <c r="A134" s="25" t="s">
        <v>38</v>
      </c>
      <c r="B134" s="25" t="s">
        <v>776</v>
      </c>
      <c r="C134" s="26">
        <v>1</v>
      </c>
      <c r="D134" s="27">
        <v>23296</v>
      </c>
      <c r="E134" s="27">
        <v>23296</v>
      </c>
      <c r="F134" s="26">
        <v>693338</v>
      </c>
      <c r="G134" s="23" t="s">
        <v>1623</v>
      </c>
      <c r="H134" s="23" t="s">
        <v>298</v>
      </c>
      <c r="I134" s="23" t="s">
        <v>403</v>
      </c>
      <c r="J134" s="24" t="s">
        <v>403</v>
      </c>
      <c r="K134" s="28" t="s">
        <v>403</v>
      </c>
      <c r="L134" s="28" t="s">
        <v>1483</v>
      </c>
    </row>
    <row r="135" spans="1:12" x14ac:dyDescent="0.35">
      <c r="A135" s="25" t="s">
        <v>38</v>
      </c>
      <c r="B135" s="25" t="s">
        <v>785</v>
      </c>
      <c r="C135" s="26">
        <v>1</v>
      </c>
      <c r="D135" s="27">
        <v>23292</v>
      </c>
      <c r="E135" s="27">
        <v>23292</v>
      </c>
      <c r="F135" s="26">
        <v>693381</v>
      </c>
      <c r="G135" s="23" t="s">
        <v>1623</v>
      </c>
      <c r="H135" s="23" t="s">
        <v>298</v>
      </c>
      <c r="I135" s="23" t="s">
        <v>403</v>
      </c>
      <c r="J135" s="24" t="s">
        <v>403</v>
      </c>
      <c r="K135" s="28" t="s">
        <v>403</v>
      </c>
      <c r="L135" s="28" t="s">
        <v>1472</v>
      </c>
    </row>
    <row r="136" spans="1:12" x14ac:dyDescent="0.35">
      <c r="A136" s="25" t="s">
        <v>38</v>
      </c>
      <c r="B136" s="25" t="s">
        <v>1560</v>
      </c>
      <c r="C136" s="26">
        <v>-1</v>
      </c>
      <c r="D136" s="27">
        <v>12192</v>
      </c>
      <c r="E136" s="27">
        <v>12192</v>
      </c>
      <c r="F136" s="26">
        <v>701277</v>
      </c>
      <c r="G136" s="23" t="s">
        <v>1622</v>
      </c>
      <c r="H136" s="23" t="s">
        <v>288</v>
      </c>
      <c r="I136" s="23" t="s">
        <v>403</v>
      </c>
      <c r="J136" s="24" t="s">
        <v>403</v>
      </c>
      <c r="K136" s="28" t="s">
        <v>403</v>
      </c>
      <c r="L136" s="28" t="s">
        <v>1512</v>
      </c>
    </row>
    <row r="137" spans="1:12" x14ac:dyDescent="0.35">
      <c r="A137" s="25" t="s">
        <v>38</v>
      </c>
      <c r="B137" s="25" t="s">
        <v>1561</v>
      </c>
      <c r="C137" s="26">
        <v>-1</v>
      </c>
      <c r="D137" s="27">
        <v>12240</v>
      </c>
      <c r="E137" s="27">
        <v>12240</v>
      </c>
      <c r="F137" s="26">
        <v>701277</v>
      </c>
      <c r="G137" s="23" t="s">
        <v>1622</v>
      </c>
      <c r="H137" s="23" t="s">
        <v>288</v>
      </c>
      <c r="I137" s="23" t="s">
        <v>403</v>
      </c>
      <c r="J137" s="24" t="s">
        <v>403</v>
      </c>
      <c r="K137" s="28" t="s">
        <v>403</v>
      </c>
      <c r="L137" s="28" t="s">
        <v>1528</v>
      </c>
    </row>
    <row r="138" spans="1:12" x14ac:dyDescent="0.35">
      <c r="A138" s="25" t="s">
        <v>38</v>
      </c>
      <c r="B138" s="25" t="s">
        <v>761</v>
      </c>
      <c r="C138" s="26">
        <v>2</v>
      </c>
      <c r="D138" s="27">
        <v>23296</v>
      </c>
      <c r="E138" s="27">
        <v>23296</v>
      </c>
      <c r="F138" s="26">
        <v>693329</v>
      </c>
      <c r="G138" s="23" t="s">
        <v>1623</v>
      </c>
      <c r="H138" s="23" t="s">
        <v>298</v>
      </c>
      <c r="I138" s="23" t="s">
        <v>1078</v>
      </c>
      <c r="J138" s="24">
        <v>1</v>
      </c>
      <c r="K138" s="28" t="s">
        <v>1575</v>
      </c>
      <c r="L138" s="28" t="s">
        <v>1474</v>
      </c>
    </row>
    <row r="139" spans="1:12" x14ac:dyDescent="0.35">
      <c r="A139" s="25" t="s">
        <v>38</v>
      </c>
      <c r="B139" s="25" t="s">
        <v>768</v>
      </c>
      <c r="C139" s="26">
        <v>1</v>
      </c>
      <c r="D139" s="27">
        <v>23296</v>
      </c>
      <c r="E139" s="27">
        <v>23296</v>
      </c>
      <c r="F139" s="26">
        <v>693318</v>
      </c>
      <c r="G139" s="23" t="s">
        <v>1623</v>
      </c>
      <c r="H139" s="23" t="s">
        <v>298</v>
      </c>
      <c r="I139" s="23" t="s">
        <v>1078</v>
      </c>
      <c r="J139" s="24">
        <v>1</v>
      </c>
      <c r="K139" s="28" t="s">
        <v>1572</v>
      </c>
      <c r="L139" s="28" t="s">
        <v>1476</v>
      </c>
    </row>
    <row r="140" spans="1:12" x14ac:dyDescent="0.35">
      <c r="A140" s="25" t="s">
        <v>38</v>
      </c>
      <c r="B140" s="25" t="s">
        <v>786</v>
      </c>
      <c r="C140" s="26">
        <v>1</v>
      </c>
      <c r="D140" s="27">
        <v>23292</v>
      </c>
      <c r="E140" s="27">
        <v>23292</v>
      </c>
      <c r="F140" s="26">
        <v>693393</v>
      </c>
      <c r="G140" s="23" t="s">
        <v>1623</v>
      </c>
      <c r="H140" s="23" t="s">
        <v>298</v>
      </c>
      <c r="I140" s="23" t="s">
        <v>1078</v>
      </c>
      <c r="J140" s="24">
        <v>1</v>
      </c>
      <c r="K140" s="28" t="s">
        <v>142</v>
      </c>
      <c r="L140" s="28" t="s">
        <v>1472</v>
      </c>
    </row>
    <row r="141" spans="1:12" x14ac:dyDescent="0.35">
      <c r="A141" s="25" t="s">
        <v>38</v>
      </c>
      <c r="B141" s="25" t="s">
        <v>781</v>
      </c>
      <c r="C141" s="26">
        <v>-1</v>
      </c>
      <c r="D141" s="27">
        <v>23296</v>
      </c>
      <c r="E141" s="27">
        <v>23168</v>
      </c>
      <c r="F141" s="26">
        <v>693364</v>
      </c>
      <c r="G141" s="23" t="s">
        <v>1622</v>
      </c>
      <c r="H141" s="23" t="s">
        <v>298</v>
      </c>
      <c r="I141" s="23" t="s">
        <v>403</v>
      </c>
      <c r="J141" s="24" t="s">
        <v>403</v>
      </c>
      <c r="K141" s="28" t="s">
        <v>403</v>
      </c>
      <c r="L141" s="28" t="s">
        <v>1475</v>
      </c>
    </row>
    <row r="142" spans="1:12" x14ac:dyDescent="0.35">
      <c r="A142" s="25" t="s">
        <v>38</v>
      </c>
      <c r="B142" s="25" t="s">
        <v>769</v>
      </c>
      <c r="C142" s="26">
        <v>0</v>
      </c>
      <c r="D142" s="27">
        <v>23296</v>
      </c>
      <c r="E142" s="27">
        <v>23296</v>
      </c>
      <c r="F142" s="26">
        <v>693320</v>
      </c>
      <c r="G142" s="23" t="s">
        <v>1621</v>
      </c>
      <c r="H142" s="23" t="s">
        <v>298</v>
      </c>
      <c r="I142" s="23" t="s">
        <v>403</v>
      </c>
      <c r="J142" s="24" t="s">
        <v>403</v>
      </c>
      <c r="K142" s="28" t="s">
        <v>403</v>
      </c>
      <c r="L142" s="28" t="s">
        <v>1476</v>
      </c>
    </row>
    <row r="143" spans="1:12" x14ac:dyDescent="0.35">
      <c r="A143" s="25" t="s">
        <v>38</v>
      </c>
      <c r="B143" s="25" t="s">
        <v>807</v>
      </c>
      <c r="C143" s="26">
        <v>2</v>
      </c>
      <c r="D143" s="27">
        <v>23292</v>
      </c>
      <c r="E143" s="27">
        <v>23292</v>
      </c>
      <c r="F143" s="26">
        <v>698794</v>
      </c>
      <c r="G143" s="23" t="s">
        <v>670</v>
      </c>
      <c r="H143" s="23" t="s">
        <v>288</v>
      </c>
      <c r="I143" s="23" t="s">
        <v>1078</v>
      </c>
      <c r="J143" s="24">
        <v>1</v>
      </c>
      <c r="K143" s="28" t="s">
        <v>142</v>
      </c>
      <c r="L143" s="28" t="s">
        <v>1529</v>
      </c>
    </row>
    <row r="144" spans="1:12" x14ac:dyDescent="0.35">
      <c r="A144" s="25" t="s">
        <v>38</v>
      </c>
      <c r="B144" s="25" t="s">
        <v>1202</v>
      </c>
      <c r="C144" s="26">
        <v>1</v>
      </c>
      <c r="D144" s="27">
        <v>24498</v>
      </c>
      <c r="E144" s="27">
        <v>24498</v>
      </c>
      <c r="F144" s="26">
        <v>701259</v>
      </c>
      <c r="G144" s="23" t="s">
        <v>670</v>
      </c>
      <c r="H144" s="23" t="s">
        <v>284</v>
      </c>
      <c r="I144" s="23" t="s">
        <v>1599</v>
      </c>
      <c r="J144" s="24">
        <v>1</v>
      </c>
      <c r="K144" s="28" t="s">
        <v>115</v>
      </c>
      <c r="L144" s="28" t="s">
        <v>1484</v>
      </c>
    </row>
    <row r="145" spans="1:12" x14ac:dyDescent="0.35">
      <c r="A145" s="25" t="s">
        <v>38</v>
      </c>
      <c r="B145" s="25" t="s">
        <v>1562</v>
      </c>
      <c r="C145" s="26">
        <v>2</v>
      </c>
      <c r="D145" s="27">
        <v>12240</v>
      </c>
      <c r="E145" s="27">
        <v>11820</v>
      </c>
      <c r="F145" s="26">
        <v>701278</v>
      </c>
      <c r="G145" s="23" t="s">
        <v>670</v>
      </c>
      <c r="H145" s="23" t="s">
        <v>288</v>
      </c>
      <c r="I145" s="23" t="s">
        <v>1600</v>
      </c>
      <c r="J145" s="24">
        <v>0.5</v>
      </c>
      <c r="K145" s="28" t="s">
        <v>1601</v>
      </c>
      <c r="L145" s="28" t="s">
        <v>1512</v>
      </c>
    </row>
    <row r="146" spans="1:12" x14ac:dyDescent="0.35">
      <c r="A146" s="25" t="s">
        <v>38</v>
      </c>
      <c r="B146" s="25" t="s">
        <v>1563</v>
      </c>
      <c r="C146" s="26">
        <v>2</v>
      </c>
      <c r="D146" s="27">
        <v>12240</v>
      </c>
      <c r="E146" s="27">
        <v>10740</v>
      </c>
      <c r="F146" s="26">
        <v>701278</v>
      </c>
      <c r="G146" s="23" t="s">
        <v>670</v>
      </c>
      <c r="H146" s="23" t="s">
        <v>288</v>
      </c>
      <c r="I146" s="23" t="s">
        <v>1600</v>
      </c>
      <c r="J146" s="24">
        <v>0.5</v>
      </c>
      <c r="K146" s="28" t="s">
        <v>1601</v>
      </c>
      <c r="L146" s="28" t="s">
        <v>1528</v>
      </c>
    </row>
    <row r="147" spans="1:12" x14ac:dyDescent="0.35">
      <c r="A147" s="25" t="s">
        <v>38</v>
      </c>
      <c r="B147" s="25" t="s">
        <v>777</v>
      </c>
      <c r="C147" s="26">
        <v>0</v>
      </c>
      <c r="D147" s="27">
        <v>23296</v>
      </c>
      <c r="E147" s="27">
        <v>23296</v>
      </c>
      <c r="F147" s="26">
        <v>693340</v>
      </c>
      <c r="G147" s="23" t="s">
        <v>1621</v>
      </c>
      <c r="H147" s="23" t="s">
        <v>298</v>
      </c>
      <c r="I147" s="23" t="s">
        <v>403</v>
      </c>
      <c r="J147" s="24" t="s">
        <v>403</v>
      </c>
      <c r="K147" s="28" t="s">
        <v>403</v>
      </c>
      <c r="L147" s="28" t="s">
        <v>1483</v>
      </c>
    </row>
    <row r="148" spans="1:12" x14ac:dyDescent="0.35">
      <c r="A148" s="25" t="s">
        <v>38</v>
      </c>
      <c r="B148" s="25" t="s">
        <v>1343</v>
      </c>
      <c r="C148" s="26">
        <v>1</v>
      </c>
      <c r="D148" s="27">
        <v>11640</v>
      </c>
      <c r="E148" s="27">
        <v>11640</v>
      </c>
      <c r="F148" s="26">
        <v>698902</v>
      </c>
      <c r="G148" s="23" t="s">
        <v>670</v>
      </c>
      <c r="H148" s="23" t="s">
        <v>298</v>
      </c>
      <c r="I148" s="23" t="s">
        <v>1602</v>
      </c>
      <c r="J148" s="24">
        <v>1</v>
      </c>
      <c r="K148" s="28" t="s">
        <v>115</v>
      </c>
      <c r="L148" s="28" t="s">
        <v>1481</v>
      </c>
    </row>
    <row r="149" spans="1:12" x14ac:dyDescent="0.35">
      <c r="A149" s="25" t="s">
        <v>38</v>
      </c>
      <c r="B149" s="25" t="s">
        <v>1344</v>
      </c>
      <c r="C149" s="26">
        <v>1</v>
      </c>
      <c r="D149" s="27">
        <v>11640</v>
      </c>
      <c r="E149" s="27">
        <v>11616</v>
      </c>
      <c r="F149" s="26">
        <v>698902</v>
      </c>
      <c r="G149" s="23" t="s">
        <v>670</v>
      </c>
      <c r="H149" s="23" t="s">
        <v>298</v>
      </c>
      <c r="I149" s="23" t="s">
        <v>1602</v>
      </c>
      <c r="J149" s="24">
        <v>1</v>
      </c>
      <c r="K149" s="28" t="s">
        <v>115</v>
      </c>
      <c r="L149" s="28" t="s">
        <v>1470</v>
      </c>
    </row>
    <row r="150" spans="1:12" x14ac:dyDescent="0.35">
      <c r="A150" s="25" t="s">
        <v>38</v>
      </c>
      <c r="B150" s="25" t="s">
        <v>762</v>
      </c>
      <c r="C150" s="26">
        <v>0</v>
      </c>
      <c r="D150" s="27">
        <v>23296</v>
      </c>
      <c r="E150" s="27">
        <v>23296</v>
      </c>
      <c r="F150" s="26">
        <v>693330</v>
      </c>
      <c r="G150" s="23" t="s">
        <v>1621</v>
      </c>
      <c r="H150" s="23" t="s">
        <v>298</v>
      </c>
      <c r="I150" s="23" t="s">
        <v>403</v>
      </c>
      <c r="J150" s="24" t="s">
        <v>403</v>
      </c>
      <c r="K150" s="28" t="s">
        <v>403</v>
      </c>
      <c r="L150" s="28" t="s">
        <v>1474</v>
      </c>
    </row>
    <row r="151" spans="1:12" x14ac:dyDescent="0.35">
      <c r="A151" s="25" t="s">
        <v>38</v>
      </c>
      <c r="B151" s="25" t="s">
        <v>787</v>
      </c>
      <c r="C151" s="26">
        <v>1</v>
      </c>
      <c r="D151" s="27">
        <v>23292</v>
      </c>
      <c r="E151" s="27">
        <v>23292</v>
      </c>
      <c r="F151" s="26">
        <v>693401</v>
      </c>
      <c r="G151" s="23" t="s">
        <v>670</v>
      </c>
      <c r="H151" s="23" t="s">
        <v>298</v>
      </c>
      <c r="I151" s="23" t="s">
        <v>1078</v>
      </c>
      <c r="J151" s="24">
        <v>1</v>
      </c>
      <c r="K151" s="28" t="s">
        <v>142</v>
      </c>
      <c r="L151" s="28" t="s">
        <v>1472</v>
      </c>
    </row>
    <row r="152" spans="1:12" x14ac:dyDescent="0.35">
      <c r="A152" s="25" t="s">
        <v>38</v>
      </c>
      <c r="B152" s="25" t="s">
        <v>1373</v>
      </c>
      <c r="C152" s="26">
        <v>0</v>
      </c>
      <c r="D152" s="27">
        <v>24498</v>
      </c>
      <c r="E152" s="27">
        <v>24498</v>
      </c>
      <c r="F152" s="26">
        <v>700120</v>
      </c>
      <c r="G152" s="23" t="s">
        <v>1621</v>
      </c>
      <c r="H152" s="23" t="s">
        <v>265</v>
      </c>
      <c r="I152" s="23" t="s">
        <v>403</v>
      </c>
      <c r="J152" s="24" t="s">
        <v>403</v>
      </c>
      <c r="K152" s="28" t="s">
        <v>403</v>
      </c>
      <c r="L152" s="28" t="s">
        <v>1489</v>
      </c>
    </row>
    <row r="153" spans="1:12" x14ac:dyDescent="0.35">
      <c r="A153" s="25" t="s">
        <v>38</v>
      </c>
      <c r="B153" s="25" t="s">
        <v>770</v>
      </c>
      <c r="C153" s="26">
        <v>-1</v>
      </c>
      <c r="D153" s="27">
        <v>23296</v>
      </c>
      <c r="E153" s="27">
        <v>23296</v>
      </c>
      <c r="F153" s="26">
        <v>693321</v>
      </c>
      <c r="G153" s="23" t="s">
        <v>1621</v>
      </c>
      <c r="H153" s="23" t="s">
        <v>298</v>
      </c>
      <c r="I153" s="23" t="s">
        <v>403</v>
      </c>
      <c r="J153" s="24" t="s">
        <v>403</v>
      </c>
      <c r="K153" s="28" t="s">
        <v>403</v>
      </c>
      <c r="L153" s="28" t="s">
        <v>1476</v>
      </c>
    </row>
    <row r="154" spans="1:12" x14ac:dyDescent="0.35">
      <c r="A154" s="25" t="s">
        <v>38</v>
      </c>
      <c r="B154" s="25" t="s">
        <v>764</v>
      </c>
      <c r="C154" s="26">
        <v>0</v>
      </c>
      <c r="D154" s="27">
        <v>23520</v>
      </c>
      <c r="E154" s="27">
        <v>23520</v>
      </c>
      <c r="F154" s="26">
        <v>693332</v>
      </c>
      <c r="G154" s="23" t="s">
        <v>1621</v>
      </c>
      <c r="H154" s="23" t="s">
        <v>298</v>
      </c>
      <c r="I154" s="23" t="s">
        <v>403</v>
      </c>
      <c r="J154" s="24" t="s">
        <v>403</v>
      </c>
      <c r="K154" s="28" t="s">
        <v>403</v>
      </c>
      <c r="L154" s="28" t="s">
        <v>1473</v>
      </c>
    </row>
    <row r="155" spans="1:12" x14ac:dyDescent="0.35">
      <c r="A155" s="25" t="s">
        <v>38</v>
      </c>
      <c r="B155" s="25" t="s">
        <v>778</v>
      </c>
      <c r="C155" s="26">
        <v>0</v>
      </c>
      <c r="D155" s="27">
        <v>23296</v>
      </c>
      <c r="E155" s="27">
        <v>23296</v>
      </c>
      <c r="F155" s="26">
        <v>693342</v>
      </c>
      <c r="G155" s="23" t="s">
        <v>1621</v>
      </c>
      <c r="H155" s="23" t="s">
        <v>298</v>
      </c>
      <c r="I155" s="23" t="s">
        <v>403</v>
      </c>
      <c r="J155" s="24" t="s">
        <v>403</v>
      </c>
      <c r="K155" s="28" t="s">
        <v>403</v>
      </c>
      <c r="L155" s="28" t="s">
        <v>1483</v>
      </c>
    </row>
    <row r="156" spans="1:12" x14ac:dyDescent="0.35">
      <c r="A156" s="25" t="s">
        <v>38</v>
      </c>
      <c r="B156" s="25" t="s">
        <v>1203</v>
      </c>
      <c r="C156" s="26">
        <v>0</v>
      </c>
      <c r="D156" s="27">
        <v>24498</v>
      </c>
      <c r="E156" s="27">
        <v>24498</v>
      </c>
      <c r="F156" s="26">
        <v>701262</v>
      </c>
      <c r="G156" s="23" t="s">
        <v>1621</v>
      </c>
      <c r="H156" s="23" t="s">
        <v>284</v>
      </c>
      <c r="I156" s="23" t="s">
        <v>403</v>
      </c>
      <c r="J156" s="24" t="s">
        <v>403</v>
      </c>
      <c r="K156" s="28" t="s">
        <v>403</v>
      </c>
      <c r="L156" s="28" t="s">
        <v>1484</v>
      </c>
    </row>
    <row r="157" spans="1:12" x14ac:dyDescent="0.35">
      <c r="A157" s="25" t="s">
        <v>38</v>
      </c>
      <c r="B157" s="25" t="s">
        <v>788</v>
      </c>
      <c r="C157" s="26">
        <v>0</v>
      </c>
      <c r="D157" s="27">
        <v>23292</v>
      </c>
      <c r="E157" s="27">
        <v>23292</v>
      </c>
      <c r="F157" s="26">
        <v>696683</v>
      </c>
      <c r="G157" s="23" t="s">
        <v>1621</v>
      </c>
      <c r="H157" s="23" t="s">
        <v>298</v>
      </c>
      <c r="I157" s="23" t="s">
        <v>403</v>
      </c>
      <c r="J157" s="24" t="s">
        <v>403</v>
      </c>
      <c r="K157" s="28" t="s">
        <v>403</v>
      </c>
      <c r="L157" s="28" t="s">
        <v>1472</v>
      </c>
    </row>
    <row r="158" spans="1:12" x14ac:dyDescent="0.35">
      <c r="A158" s="25" t="s">
        <v>38</v>
      </c>
      <c r="B158" s="25" t="s">
        <v>796</v>
      </c>
      <c r="C158" s="26">
        <v>5</v>
      </c>
      <c r="D158" s="27">
        <v>23292</v>
      </c>
      <c r="E158" s="27">
        <v>23292</v>
      </c>
      <c r="F158" s="26">
        <v>698790</v>
      </c>
      <c r="G158" s="23" t="s">
        <v>670</v>
      </c>
      <c r="H158" s="23" t="s">
        <v>288</v>
      </c>
      <c r="I158" s="23" t="s">
        <v>1078</v>
      </c>
      <c r="J158" s="24">
        <v>1</v>
      </c>
      <c r="K158" s="28" t="s">
        <v>142</v>
      </c>
      <c r="L158" s="28" t="s">
        <v>1512</v>
      </c>
    </row>
    <row r="159" spans="1:12" x14ac:dyDescent="0.35">
      <c r="A159" s="25" t="s">
        <v>38</v>
      </c>
      <c r="B159" s="25" t="s">
        <v>801</v>
      </c>
      <c r="C159" s="26">
        <v>5</v>
      </c>
      <c r="D159" s="27">
        <v>23292</v>
      </c>
      <c r="E159" s="27">
        <v>23292</v>
      </c>
      <c r="F159" s="26">
        <v>698793</v>
      </c>
      <c r="G159" s="23" t="s">
        <v>670</v>
      </c>
      <c r="H159" s="23" t="s">
        <v>288</v>
      </c>
      <c r="I159" s="23" t="s">
        <v>1078</v>
      </c>
      <c r="J159" s="24">
        <v>1</v>
      </c>
      <c r="K159" s="28" t="s">
        <v>142</v>
      </c>
      <c r="L159" s="28" t="s">
        <v>1528</v>
      </c>
    </row>
    <row r="160" spans="1:12" x14ac:dyDescent="0.35">
      <c r="A160" s="25" t="s">
        <v>38</v>
      </c>
      <c r="B160" s="25" t="s">
        <v>797</v>
      </c>
      <c r="C160" s="26"/>
      <c r="D160" s="27">
        <v>23292</v>
      </c>
      <c r="E160" s="27"/>
      <c r="F160" s="26"/>
      <c r="G160" s="23" t="s">
        <v>1564</v>
      </c>
      <c r="H160" s="23" t="s">
        <v>403</v>
      </c>
      <c r="I160" s="23" t="s">
        <v>1348</v>
      </c>
      <c r="J160" s="24">
        <v>1</v>
      </c>
      <c r="K160" s="28" t="s">
        <v>142</v>
      </c>
      <c r="L160" s="28" t="s">
        <v>1512</v>
      </c>
    </row>
    <row r="161" spans="1:12" x14ac:dyDescent="0.35">
      <c r="A161" s="25" t="s">
        <v>38</v>
      </c>
      <c r="B161" s="25" t="s">
        <v>802</v>
      </c>
      <c r="C161" s="26"/>
      <c r="D161" s="27">
        <v>23292</v>
      </c>
      <c r="E161" s="27"/>
      <c r="F161" s="26"/>
      <c r="G161" s="23" t="s">
        <v>1564</v>
      </c>
      <c r="H161" s="23" t="s">
        <v>403</v>
      </c>
      <c r="I161" s="23" t="s">
        <v>1349</v>
      </c>
      <c r="J161" s="24">
        <v>1</v>
      </c>
      <c r="K161" s="28" t="s">
        <v>142</v>
      </c>
      <c r="L161" s="28" t="s">
        <v>1528</v>
      </c>
    </row>
    <row r="162" spans="1:12" x14ac:dyDescent="0.35">
      <c r="A162" s="25" t="s">
        <v>38</v>
      </c>
      <c r="B162" s="25" t="s">
        <v>808</v>
      </c>
      <c r="C162" s="26"/>
      <c r="D162" s="27">
        <v>23292</v>
      </c>
      <c r="E162" s="27"/>
      <c r="F162" s="26"/>
      <c r="G162" s="23" t="s">
        <v>1564</v>
      </c>
      <c r="H162" s="23" t="s">
        <v>403</v>
      </c>
      <c r="I162" s="23" t="s">
        <v>1350</v>
      </c>
      <c r="J162" s="24">
        <v>1</v>
      </c>
      <c r="K162" s="28" t="s">
        <v>142</v>
      </c>
      <c r="L162" s="28" t="s">
        <v>1529</v>
      </c>
    </row>
    <row r="163" spans="1:12" x14ac:dyDescent="0.35">
      <c r="A163" s="35" t="s">
        <v>1114</v>
      </c>
      <c r="B163" s="35" t="s">
        <v>1116</v>
      </c>
      <c r="C163" s="41">
        <v>-1</v>
      </c>
      <c r="D163" s="38">
        <v>23700</v>
      </c>
      <c r="E163" s="38">
        <v>23700</v>
      </c>
      <c r="F163" s="37">
        <v>693149</v>
      </c>
      <c r="G163" s="36" t="s">
        <v>1629</v>
      </c>
      <c r="H163" s="35" t="s">
        <v>298</v>
      </c>
      <c r="I163" s="35" t="s">
        <v>403</v>
      </c>
      <c r="J163" s="17" t="s">
        <v>403</v>
      </c>
      <c r="K163" s="35" t="s">
        <v>403</v>
      </c>
      <c r="L163" s="35" t="s">
        <v>1453</v>
      </c>
    </row>
    <row r="164" spans="1:12" x14ac:dyDescent="0.35">
      <c r="A164" s="35" t="s">
        <v>1114</v>
      </c>
      <c r="B164" s="35" t="s">
        <v>1115</v>
      </c>
      <c r="C164" s="41">
        <v>0</v>
      </c>
      <c r="D164" s="38">
        <v>23865</v>
      </c>
      <c r="E164" s="38">
        <v>23865</v>
      </c>
      <c r="F164" s="37">
        <v>693134</v>
      </c>
      <c r="G164" s="36" t="s">
        <v>1629</v>
      </c>
      <c r="H164" s="35" t="s">
        <v>298</v>
      </c>
      <c r="I164" s="35" t="s">
        <v>403</v>
      </c>
      <c r="J164" s="17" t="s">
        <v>403</v>
      </c>
      <c r="K164" s="35" t="s">
        <v>403</v>
      </c>
      <c r="L164" s="35" t="s">
        <v>1453</v>
      </c>
    </row>
    <row r="165" spans="1:12" x14ac:dyDescent="0.35">
      <c r="A165" s="35" t="s">
        <v>1114</v>
      </c>
      <c r="B165" s="35" t="s">
        <v>1117</v>
      </c>
      <c r="C165" s="41">
        <v>0</v>
      </c>
      <c r="D165" s="38">
        <v>24000</v>
      </c>
      <c r="E165" s="38">
        <v>24000</v>
      </c>
      <c r="F165" s="37">
        <v>693153</v>
      </c>
      <c r="G165" s="39" t="s">
        <v>1621</v>
      </c>
      <c r="H165" s="35" t="s">
        <v>298</v>
      </c>
      <c r="I165" s="35" t="s">
        <v>403</v>
      </c>
      <c r="J165" s="17" t="s">
        <v>403</v>
      </c>
      <c r="K165" s="35" t="s">
        <v>403</v>
      </c>
      <c r="L165" s="35" t="s">
        <v>1453</v>
      </c>
    </row>
    <row r="166" spans="1:12" x14ac:dyDescent="0.35">
      <c r="A166" s="35" t="s">
        <v>1114</v>
      </c>
      <c r="B166" s="35" t="s">
        <v>1118</v>
      </c>
      <c r="C166" s="41">
        <v>0</v>
      </c>
      <c r="D166" s="38">
        <v>24000</v>
      </c>
      <c r="E166" s="38">
        <v>24000</v>
      </c>
      <c r="F166" s="37">
        <v>693154</v>
      </c>
      <c r="G166" s="39" t="s">
        <v>1621</v>
      </c>
      <c r="H166" s="35" t="s">
        <v>298</v>
      </c>
      <c r="I166" s="35" t="s">
        <v>403</v>
      </c>
      <c r="J166" s="17" t="s">
        <v>403</v>
      </c>
      <c r="K166" s="35" t="s">
        <v>403</v>
      </c>
      <c r="L166" s="35" t="s">
        <v>1453</v>
      </c>
    </row>
    <row r="167" spans="1:12" x14ac:dyDescent="0.35">
      <c r="A167" s="35" t="s">
        <v>34</v>
      </c>
      <c r="B167" s="35" t="s">
        <v>1037</v>
      </c>
      <c r="C167" s="41">
        <v>2</v>
      </c>
      <c r="D167" s="38">
        <v>24000</v>
      </c>
      <c r="E167" s="38">
        <v>24000</v>
      </c>
      <c r="F167" s="37">
        <v>684938</v>
      </c>
      <c r="G167" s="36" t="s">
        <v>1630</v>
      </c>
      <c r="H167" s="35" t="s">
        <v>284</v>
      </c>
      <c r="I167" s="35" t="s">
        <v>481</v>
      </c>
      <c r="J167" s="17">
        <v>1</v>
      </c>
      <c r="K167" s="35" t="s">
        <v>115</v>
      </c>
      <c r="L167" s="35" t="s">
        <v>1453</v>
      </c>
    </row>
    <row r="168" spans="1:12" x14ac:dyDescent="0.35">
      <c r="A168" s="35" t="s">
        <v>34</v>
      </c>
      <c r="B168" s="35" t="s">
        <v>1038</v>
      </c>
      <c r="C168" s="41">
        <v>2</v>
      </c>
      <c r="D168" s="38">
        <v>24000</v>
      </c>
      <c r="E168" s="38">
        <v>24000</v>
      </c>
      <c r="F168" s="37">
        <v>684939</v>
      </c>
      <c r="G168" s="36" t="s">
        <v>1630</v>
      </c>
      <c r="H168" s="35" t="s">
        <v>284</v>
      </c>
      <c r="I168" s="35" t="s">
        <v>1208</v>
      </c>
      <c r="J168" s="17">
        <v>1</v>
      </c>
      <c r="K168" s="35" t="s">
        <v>142</v>
      </c>
      <c r="L168" s="35" t="s">
        <v>1453</v>
      </c>
    </row>
    <row r="169" spans="1:12" x14ac:dyDescent="0.35">
      <c r="A169" s="35" t="s">
        <v>34</v>
      </c>
      <c r="B169" s="35" t="s">
        <v>892</v>
      </c>
      <c r="C169" s="41">
        <v>1</v>
      </c>
      <c r="D169" s="38">
        <v>24000</v>
      </c>
      <c r="E169" s="38">
        <v>24000</v>
      </c>
      <c r="F169" s="37">
        <v>684940</v>
      </c>
      <c r="G169" s="36" t="s">
        <v>1630</v>
      </c>
      <c r="H169" s="35" t="s">
        <v>284</v>
      </c>
      <c r="I169" s="35" t="s">
        <v>1208</v>
      </c>
      <c r="J169" s="17">
        <v>1</v>
      </c>
      <c r="K169" s="35" t="s">
        <v>142</v>
      </c>
      <c r="L169" s="35" t="s">
        <v>1453</v>
      </c>
    </row>
    <row r="170" spans="1:12" x14ac:dyDescent="0.35">
      <c r="A170" s="35" t="s">
        <v>34</v>
      </c>
      <c r="B170" s="35" t="s">
        <v>899</v>
      </c>
      <c r="C170" s="41">
        <v>0</v>
      </c>
      <c r="D170" s="38">
        <v>23760</v>
      </c>
      <c r="E170" s="38">
        <v>23760</v>
      </c>
      <c r="F170" s="37">
        <v>685900</v>
      </c>
      <c r="G170" s="36" t="s">
        <v>1629</v>
      </c>
      <c r="H170" s="35" t="s">
        <v>298</v>
      </c>
      <c r="I170" s="35" t="s">
        <v>403</v>
      </c>
      <c r="J170" s="17" t="s">
        <v>403</v>
      </c>
      <c r="K170" s="35" t="s">
        <v>403</v>
      </c>
      <c r="L170" s="35" t="s">
        <v>1453</v>
      </c>
    </row>
    <row r="171" spans="1:12" x14ac:dyDescent="0.35">
      <c r="A171" s="35" t="s">
        <v>34</v>
      </c>
      <c r="B171" s="35" t="s">
        <v>893</v>
      </c>
      <c r="C171" s="41">
        <v>2</v>
      </c>
      <c r="D171" s="38">
        <v>23970</v>
      </c>
      <c r="E171" s="38">
        <v>23970</v>
      </c>
      <c r="F171" s="37">
        <v>685891</v>
      </c>
      <c r="G171" s="36" t="s">
        <v>1630</v>
      </c>
      <c r="H171" s="35" t="s">
        <v>284</v>
      </c>
      <c r="I171" s="35" t="s">
        <v>1351</v>
      </c>
      <c r="J171" s="17">
        <v>1</v>
      </c>
      <c r="K171" s="35" t="s">
        <v>1352</v>
      </c>
      <c r="L171" s="35" t="s">
        <v>1453</v>
      </c>
    </row>
    <row r="172" spans="1:12" x14ac:dyDescent="0.35">
      <c r="A172" s="35" t="s">
        <v>34</v>
      </c>
      <c r="B172" s="35" t="s">
        <v>898</v>
      </c>
      <c r="C172" s="41">
        <v>1</v>
      </c>
      <c r="D172" s="38">
        <v>24000</v>
      </c>
      <c r="E172" s="38">
        <v>24000</v>
      </c>
      <c r="F172" s="37">
        <v>685899</v>
      </c>
      <c r="G172" s="36" t="s">
        <v>1630</v>
      </c>
      <c r="H172" s="35" t="s">
        <v>298</v>
      </c>
      <c r="I172" s="35" t="s">
        <v>1129</v>
      </c>
      <c r="J172" s="17">
        <v>1</v>
      </c>
      <c r="K172" s="35" t="s">
        <v>1130</v>
      </c>
      <c r="L172" s="35" t="s">
        <v>1453</v>
      </c>
    </row>
    <row r="173" spans="1:12" x14ac:dyDescent="0.35">
      <c r="A173" s="35" t="s">
        <v>34</v>
      </c>
      <c r="B173" s="35" t="s">
        <v>897</v>
      </c>
      <c r="C173" s="41">
        <v>2</v>
      </c>
      <c r="D173" s="38">
        <v>24000</v>
      </c>
      <c r="E173" s="38">
        <v>24000</v>
      </c>
      <c r="F173" s="37">
        <v>685898</v>
      </c>
      <c r="G173" s="36" t="s">
        <v>1630</v>
      </c>
      <c r="H173" s="35" t="s">
        <v>298</v>
      </c>
      <c r="I173" s="35" t="s">
        <v>1566</v>
      </c>
      <c r="J173" s="17">
        <v>1</v>
      </c>
      <c r="K173" s="35" t="s">
        <v>1303</v>
      </c>
      <c r="L173" s="35" t="s">
        <v>1453</v>
      </c>
    </row>
    <row r="174" spans="1:12" x14ac:dyDescent="0.35">
      <c r="A174" s="35" t="s">
        <v>34</v>
      </c>
      <c r="B174" s="35" t="s">
        <v>1288</v>
      </c>
      <c r="C174" s="41">
        <v>-2</v>
      </c>
      <c r="D174" s="38">
        <v>23994.12</v>
      </c>
      <c r="E174" s="38">
        <v>23994.12</v>
      </c>
      <c r="F174" s="37">
        <v>699366</v>
      </c>
      <c r="G174" s="36" t="s">
        <v>1629</v>
      </c>
      <c r="H174" s="35" t="s">
        <v>303</v>
      </c>
      <c r="I174" s="35" t="s">
        <v>403</v>
      </c>
      <c r="J174" s="17" t="s">
        <v>403</v>
      </c>
      <c r="K174" s="35" t="s">
        <v>403</v>
      </c>
      <c r="L174" s="35" t="s">
        <v>1456</v>
      </c>
    </row>
    <row r="175" spans="1:12" x14ac:dyDescent="0.35">
      <c r="A175" s="35" t="s">
        <v>34</v>
      </c>
      <c r="B175" s="35" t="s">
        <v>1275</v>
      </c>
      <c r="C175" s="41">
        <v>0</v>
      </c>
      <c r="D175" s="38">
        <v>23980.99</v>
      </c>
      <c r="E175" s="38">
        <v>23980.99</v>
      </c>
      <c r="F175" s="37">
        <v>698700</v>
      </c>
      <c r="G175" s="36" t="s">
        <v>1629</v>
      </c>
      <c r="H175" s="35" t="s">
        <v>279</v>
      </c>
      <c r="I175" s="35" t="s">
        <v>403</v>
      </c>
      <c r="J175" s="17" t="s">
        <v>403</v>
      </c>
      <c r="K175" s="35" t="s">
        <v>403</v>
      </c>
      <c r="L175" s="35" t="s">
        <v>1456</v>
      </c>
    </row>
    <row r="176" spans="1:12" x14ac:dyDescent="0.35">
      <c r="A176" s="35" t="s">
        <v>34</v>
      </c>
      <c r="B176" s="35" t="s">
        <v>1278</v>
      </c>
      <c r="C176" s="41">
        <v>0</v>
      </c>
      <c r="D176" s="38">
        <v>23857.1</v>
      </c>
      <c r="E176" s="38">
        <v>23857.1</v>
      </c>
      <c r="F176" s="37">
        <v>698731</v>
      </c>
      <c r="G176" s="36" t="s">
        <v>1629</v>
      </c>
      <c r="H176" s="35" t="s">
        <v>279</v>
      </c>
      <c r="I176" s="35" t="s">
        <v>403</v>
      </c>
      <c r="J176" s="17" t="s">
        <v>403</v>
      </c>
      <c r="K176" s="35" t="s">
        <v>403</v>
      </c>
      <c r="L176" s="35" t="s">
        <v>1456</v>
      </c>
    </row>
    <row r="177" spans="1:12" x14ac:dyDescent="0.35">
      <c r="A177" s="35" t="s">
        <v>34</v>
      </c>
      <c r="B177" s="35" t="s">
        <v>1290</v>
      </c>
      <c r="C177" s="41">
        <v>0</v>
      </c>
      <c r="D177" s="38">
        <v>23991.07</v>
      </c>
      <c r="E177" s="38">
        <v>23991.07</v>
      </c>
      <c r="F177" s="37">
        <v>698732</v>
      </c>
      <c r="G177" s="36" t="s">
        <v>1629</v>
      </c>
      <c r="H177" s="35" t="s">
        <v>279</v>
      </c>
      <c r="I177" s="35" t="s">
        <v>403</v>
      </c>
      <c r="J177" s="17" t="s">
        <v>403</v>
      </c>
      <c r="K177" s="35" t="s">
        <v>403</v>
      </c>
      <c r="L177" s="35" t="s">
        <v>1456</v>
      </c>
    </row>
    <row r="178" spans="1:12" x14ac:dyDescent="0.35">
      <c r="A178" s="35" t="s">
        <v>34</v>
      </c>
      <c r="B178" s="35" t="s">
        <v>1279</v>
      </c>
      <c r="C178" s="41">
        <v>0</v>
      </c>
      <c r="D178" s="38">
        <v>23979.57</v>
      </c>
      <c r="E178" s="38">
        <v>23979.57</v>
      </c>
      <c r="F178" s="37">
        <v>699414</v>
      </c>
      <c r="G178" s="39" t="s">
        <v>1621</v>
      </c>
      <c r="H178" s="35" t="s">
        <v>274</v>
      </c>
      <c r="I178" s="35" t="s">
        <v>403</v>
      </c>
      <c r="J178" s="17" t="s">
        <v>403</v>
      </c>
      <c r="K178" s="35" t="s">
        <v>403</v>
      </c>
      <c r="L178" s="35" t="s">
        <v>1456</v>
      </c>
    </row>
    <row r="179" spans="1:12" x14ac:dyDescent="0.35">
      <c r="A179" s="35" t="s">
        <v>34</v>
      </c>
      <c r="B179" s="35" t="s">
        <v>1284</v>
      </c>
      <c r="C179" s="41">
        <v>-1</v>
      </c>
      <c r="D179" s="38">
        <v>23999.64</v>
      </c>
      <c r="E179" s="38">
        <v>23999.64</v>
      </c>
      <c r="F179" s="37">
        <v>699416</v>
      </c>
      <c r="G179" s="39" t="s">
        <v>1621</v>
      </c>
      <c r="H179" s="35" t="s">
        <v>279</v>
      </c>
      <c r="I179" s="35" t="s">
        <v>403</v>
      </c>
      <c r="J179" s="17" t="s">
        <v>403</v>
      </c>
      <c r="K179" s="35" t="s">
        <v>403</v>
      </c>
      <c r="L179" s="35" t="s">
        <v>1456</v>
      </c>
    </row>
    <row r="180" spans="1:12" x14ac:dyDescent="0.35">
      <c r="A180" s="35" t="s">
        <v>34</v>
      </c>
      <c r="B180" s="35" t="s">
        <v>1277</v>
      </c>
      <c r="C180" s="41">
        <v>1</v>
      </c>
      <c r="D180" s="38">
        <v>23974.25</v>
      </c>
      <c r="E180" s="38">
        <v>23974.25</v>
      </c>
      <c r="F180" s="37">
        <v>698729</v>
      </c>
      <c r="G180" s="39" t="s">
        <v>660</v>
      </c>
      <c r="H180" s="35" t="s">
        <v>279</v>
      </c>
      <c r="I180" s="35" t="s">
        <v>1610</v>
      </c>
      <c r="J180" s="17">
        <v>1</v>
      </c>
      <c r="K180" s="35" t="s">
        <v>1130</v>
      </c>
      <c r="L180" s="35" t="s">
        <v>1456</v>
      </c>
    </row>
    <row r="181" spans="1:12" x14ac:dyDescent="0.35">
      <c r="A181" s="35" t="s">
        <v>34</v>
      </c>
      <c r="B181" s="35" t="s">
        <v>894</v>
      </c>
      <c r="C181" s="41">
        <v>4</v>
      </c>
      <c r="D181" s="38">
        <v>24000</v>
      </c>
      <c r="E181" s="38">
        <v>24000</v>
      </c>
      <c r="F181" s="37">
        <v>685892</v>
      </c>
      <c r="G181" s="39" t="s">
        <v>660</v>
      </c>
      <c r="H181" s="35" t="s">
        <v>284</v>
      </c>
      <c r="I181" s="35" t="s">
        <v>1378</v>
      </c>
      <c r="J181" s="17">
        <v>1</v>
      </c>
      <c r="K181" s="35" t="s">
        <v>142</v>
      </c>
      <c r="L181" s="35" t="s">
        <v>1453</v>
      </c>
    </row>
    <row r="182" spans="1:12" x14ac:dyDescent="0.35">
      <c r="A182" s="35" t="s">
        <v>34</v>
      </c>
      <c r="B182" s="35" t="s">
        <v>895</v>
      </c>
      <c r="C182" s="41">
        <v>4</v>
      </c>
      <c r="D182" s="38">
        <v>24000</v>
      </c>
      <c r="E182" s="38">
        <v>24000</v>
      </c>
      <c r="F182" s="37">
        <v>685895</v>
      </c>
      <c r="G182" s="39" t="s">
        <v>660</v>
      </c>
      <c r="H182" s="35" t="s">
        <v>284</v>
      </c>
      <c r="I182" s="35" t="s">
        <v>218</v>
      </c>
      <c r="J182" s="17">
        <v>1</v>
      </c>
      <c r="K182" s="35" t="s">
        <v>115</v>
      </c>
      <c r="L182" s="35" t="s">
        <v>1453</v>
      </c>
    </row>
    <row r="183" spans="1:12" x14ac:dyDescent="0.35">
      <c r="A183" s="35" t="s">
        <v>34</v>
      </c>
      <c r="B183" s="35" t="s">
        <v>896</v>
      </c>
      <c r="C183" s="41">
        <v>4</v>
      </c>
      <c r="D183" s="38">
        <v>23925</v>
      </c>
      <c r="E183" s="38">
        <v>23925</v>
      </c>
      <c r="F183" s="37">
        <v>691426</v>
      </c>
      <c r="G183" s="39" t="s">
        <v>660</v>
      </c>
      <c r="H183" s="35" t="s">
        <v>298</v>
      </c>
      <c r="I183" s="35" t="s">
        <v>1351</v>
      </c>
      <c r="J183" s="17">
        <v>1</v>
      </c>
      <c r="K183" s="35" t="s">
        <v>1352</v>
      </c>
      <c r="L183" s="35" t="s">
        <v>1453</v>
      </c>
    </row>
    <row r="184" spans="1:12" x14ac:dyDescent="0.35">
      <c r="A184" s="35" t="s">
        <v>34</v>
      </c>
      <c r="B184" s="35" t="s">
        <v>1274</v>
      </c>
      <c r="C184" s="41">
        <v>3</v>
      </c>
      <c r="D184" s="38">
        <v>23919.23</v>
      </c>
      <c r="E184" s="38">
        <v>23919.23</v>
      </c>
      <c r="F184" s="37">
        <v>696566</v>
      </c>
      <c r="G184" s="39" t="s">
        <v>660</v>
      </c>
      <c r="H184" s="35" t="s">
        <v>303</v>
      </c>
      <c r="I184" s="35" t="s">
        <v>1566</v>
      </c>
      <c r="J184" s="17">
        <v>1</v>
      </c>
      <c r="K184" s="35" t="s">
        <v>1303</v>
      </c>
      <c r="L184" s="35" t="s">
        <v>1456</v>
      </c>
    </row>
    <row r="185" spans="1:12" x14ac:dyDescent="0.35">
      <c r="A185" s="35" t="s">
        <v>34</v>
      </c>
      <c r="B185" s="35" t="s">
        <v>1280</v>
      </c>
      <c r="C185" s="41">
        <v>1</v>
      </c>
      <c r="D185" s="38">
        <v>23779.96</v>
      </c>
      <c r="E185" s="38">
        <v>23779.96</v>
      </c>
      <c r="F185" s="37">
        <v>699453</v>
      </c>
      <c r="G185" s="39" t="s">
        <v>660</v>
      </c>
      <c r="H185" s="35" t="s">
        <v>303</v>
      </c>
      <c r="I185" s="35" t="s">
        <v>1611</v>
      </c>
      <c r="J185" s="17">
        <v>1</v>
      </c>
      <c r="K185" s="35" t="s">
        <v>1303</v>
      </c>
      <c r="L185" s="35" t="s">
        <v>1456</v>
      </c>
    </row>
    <row r="186" spans="1:12" x14ac:dyDescent="0.35">
      <c r="A186" s="35" t="s">
        <v>34</v>
      </c>
      <c r="B186" s="35" t="s">
        <v>1281</v>
      </c>
      <c r="C186" s="41">
        <v>1</v>
      </c>
      <c r="D186" s="38">
        <v>23969.25</v>
      </c>
      <c r="E186" s="38">
        <v>23969.25</v>
      </c>
      <c r="F186" s="37">
        <v>699456</v>
      </c>
      <c r="G186" s="39" t="s">
        <v>660</v>
      </c>
      <c r="H186" s="35" t="s">
        <v>279</v>
      </c>
      <c r="I186" s="35" t="s">
        <v>1611</v>
      </c>
      <c r="J186" s="17">
        <v>1</v>
      </c>
      <c r="K186" s="35" t="s">
        <v>1303</v>
      </c>
      <c r="L186" s="35" t="s">
        <v>1456</v>
      </c>
    </row>
    <row r="187" spans="1:12" x14ac:dyDescent="0.35">
      <c r="A187" s="35" t="s">
        <v>34</v>
      </c>
      <c r="B187" s="35" t="s">
        <v>1282</v>
      </c>
      <c r="C187" s="41">
        <v>1</v>
      </c>
      <c r="D187" s="38">
        <v>23984.639999999999</v>
      </c>
      <c r="E187" s="38">
        <v>23984.639999999999</v>
      </c>
      <c r="F187" s="37">
        <v>699376</v>
      </c>
      <c r="G187" s="39" t="s">
        <v>660</v>
      </c>
      <c r="H187" s="35" t="s">
        <v>274</v>
      </c>
      <c r="I187" s="35" t="s">
        <v>1611</v>
      </c>
      <c r="J187" s="17">
        <v>1</v>
      </c>
      <c r="K187" s="35" t="s">
        <v>1303</v>
      </c>
      <c r="L187" s="35" t="s">
        <v>1456</v>
      </c>
    </row>
    <row r="188" spans="1:12" x14ac:dyDescent="0.35">
      <c r="A188" s="35" t="s">
        <v>34</v>
      </c>
      <c r="B188" s="35" t="s">
        <v>1283</v>
      </c>
      <c r="C188" s="41">
        <v>1</v>
      </c>
      <c r="D188" s="38">
        <v>23987.57</v>
      </c>
      <c r="E188" s="38">
        <v>23987.57</v>
      </c>
      <c r="F188" s="37">
        <v>699378</v>
      </c>
      <c r="G188" s="39" t="s">
        <v>660</v>
      </c>
      <c r="H188" s="35" t="s">
        <v>274</v>
      </c>
      <c r="I188" s="35" t="s">
        <v>1611</v>
      </c>
      <c r="J188" s="17">
        <v>1</v>
      </c>
      <c r="K188" s="35" t="s">
        <v>1303</v>
      </c>
      <c r="L188" s="35" t="s">
        <v>1456</v>
      </c>
    </row>
    <row r="189" spans="1:12" x14ac:dyDescent="0.35">
      <c r="A189" s="35" t="s">
        <v>34</v>
      </c>
      <c r="B189" s="35" t="s">
        <v>1285</v>
      </c>
      <c r="C189" s="41">
        <v>0</v>
      </c>
      <c r="D189" s="38">
        <v>23997.08</v>
      </c>
      <c r="E189" s="38">
        <v>23997.08</v>
      </c>
      <c r="F189" s="37">
        <v>699457</v>
      </c>
      <c r="G189" s="39" t="s">
        <v>1621</v>
      </c>
      <c r="H189" s="35" t="s">
        <v>303</v>
      </c>
      <c r="I189" s="35" t="s">
        <v>403</v>
      </c>
      <c r="J189" s="17" t="s">
        <v>403</v>
      </c>
      <c r="K189" s="35" t="s">
        <v>403</v>
      </c>
      <c r="L189" s="35" t="s">
        <v>1456</v>
      </c>
    </row>
    <row r="190" spans="1:12" x14ac:dyDescent="0.35">
      <c r="A190" s="35" t="s">
        <v>34</v>
      </c>
      <c r="B190" s="35" t="s">
        <v>1286</v>
      </c>
      <c r="C190" s="41">
        <v>0</v>
      </c>
      <c r="D190" s="38">
        <v>23795.93</v>
      </c>
      <c r="E190" s="38">
        <v>23795.93</v>
      </c>
      <c r="F190" s="37">
        <v>699459</v>
      </c>
      <c r="G190" s="39" t="s">
        <v>1621</v>
      </c>
      <c r="H190" s="35" t="s">
        <v>279</v>
      </c>
      <c r="I190" s="35" t="s">
        <v>403</v>
      </c>
      <c r="J190" s="17" t="s">
        <v>403</v>
      </c>
      <c r="K190" s="35" t="s">
        <v>403</v>
      </c>
      <c r="L190" s="35" t="s">
        <v>1456</v>
      </c>
    </row>
    <row r="191" spans="1:12" x14ac:dyDescent="0.35">
      <c r="A191" s="35" t="s">
        <v>34</v>
      </c>
      <c r="B191" s="35" t="s">
        <v>1287</v>
      </c>
      <c r="C191" s="41">
        <v>0</v>
      </c>
      <c r="D191" s="38">
        <v>23784.86</v>
      </c>
      <c r="E191" s="38">
        <v>23784.86</v>
      </c>
      <c r="F191" s="37">
        <v>699461</v>
      </c>
      <c r="G191" s="39" t="s">
        <v>1621</v>
      </c>
      <c r="H191" s="35" t="s">
        <v>279</v>
      </c>
      <c r="I191" s="35" t="s">
        <v>403</v>
      </c>
      <c r="J191" s="17" t="s">
        <v>403</v>
      </c>
      <c r="K191" s="35" t="s">
        <v>403</v>
      </c>
      <c r="L191" s="35" t="s">
        <v>1456</v>
      </c>
    </row>
    <row r="192" spans="1:12" x14ac:dyDescent="0.35">
      <c r="A192" s="35" t="s">
        <v>34</v>
      </c>
      <c r="B192" s="35" t="s">
        <v>1273</v>
      </c>
      <c r="C192" s="41">
        <v>3</v>
      </c>
      <c r="D192" s="38">
        <v>23994.69</v>
      </c>
      <c r="E192" s="38">
        <v>23994.69</v>
      </c>
      <c r="F192" s="37">
        <v>696565</v>
      </c>
      <c r="G192" s="39" t="s">
        <v>660</v>
      </c>
      <c r="H192" s="35" t="s">
        <v>303</v>
      </c>
      <c r="I192" s="35" t="s">
        <v>1566</v>
      </c>
      <c r="J192" s="17">
        <v>1</v>
      </c>
      <c r="K192" s="35" t="s">
        <v>1303</v>
      </c>
      <c r="L192" s="35" t="s">
        <v>1456</v>
      </c>
    </row>
    <row r="193" spans="1:12" x14ac:dyDescent="0.35">
      <c r="A193" s="35" t="s">
        <v>34</v>
      </c>
      <c r="B193" s="35" t="s">
        <v>1289</v>
      </c>
      <c r="C193" s="41">
        <v>0</v>
      </c>
      <c r="D193" s="38">
        <v>23996.21</v>
      </c>
      <c r="E193" s="38">
        <v>23996.21</v>
      </c>
      <c r="F193" s="37">
        <v>699370</v>
      </c>
      <c r="G193" s="39" t="s">
        <v>1621</v>
      </c>
      <c r="H193" s="35" t="s">
        <v>303</v>
      </c>
      <c r="I193" s="35" t="s">
        <v>403</v>
      </c>
      <c r="J193" s="17" t="s">
        <v>403</v>
      </c>
      <c r="K193" s="35" t="s">
        <v>403</v>
      </c>
      <c r="L193" s="35" t="s">
        <v>1456</v>
      </c>
    </row>
    <row r="194" spans="1:12" x14ac:dyDescent="0.35">
      <c r="A194" s="35" t="s">
        <v>34</v>
      </c>
      <c r="B194" s="35" t="s">
        <v>1276</v>
      </c>
      <c r="C194" s="41">
        <v>2</v>
      </c>
      <c r="D194" s="38">
        <v>23956.61</v>
      </c>
      <c r="E194" s="38">
        <v>23956.61</v>
      </c>
      <c r="F194" s="37">
        <v>699246</v>
      </c>
      <c r="G194" s="39" t="s">
        <v>660</v>
      </c>
      <c r="H194" s="35" t="s">
        <v>303</v>
      </c>
      <c r="I194" s="35" t="s">
        <v>1611</v>
      </c>
      <c r="J194" s="17">
        <v>1</v>
      </c>
      <c r="K194" s="35" t="s">
        <v>1303</v>
      </c>
      <c r="L194" s="35" t="s">
        <v>1456</v>
      </c>
    </row>
    <row r="195" spans="1:12" x14ac:dyDescent="0.35">
      <c r="A195" s="35" t="s">
        <v>34</v>
      </c>
      <c r="B195" s="35" t="s">
        <v>1291</v>
      </c>
      <c r="C195" s="41">
        <v>2</v>
      </c>
      <c r="D195" s="38">
        <v>23961</v>
      </c>
      <c r="E195" s="38">
        <v>23961</v>
      </c>
      <c r="F195" s="37">
        <v>699411</v>
      </c>
      <c r="G195" s="39" t="s">
        <v>660</v>
      </c>
      <c r="H195" s="35" t="s">
        <v>279</v>
      </c>
      <c r="I195" s="35" t="s">
        <v>1611</v>
      </c>
      <c r="J195" s="17">
        <v>1</v>
      </c>
      <c r="K195" s="35" t="s">
        <v>1303</v>
      </c>
      <c r="L195" s="35" t="s">
        <v>1456</v>
      </c>
    </row>
    <row r="196" spans="1:12" x14ac:dyDescent="0.35">
      <c r="A196" s="35" t="s">
        <v>34</v>
      </c>
      <c r="B196" s="35" t="s">
        <v>1292</v>
      </c>
      <c r="C196" s="41">
        <v>1</v>
      </c>
      <c r="D196" s="38">
        <v>23981.97</v>
      </c>
      <c r="E196" s="38">
        <v>23981.97</v>
      </c>
      <c r="F196" s="37">
        <v>699413</v>
      </c>
      <c r="G196" s="39" t="s">
        <v>660</v>
      </c>
      <c r="H196" s="35" t="s">
        <v>303</v>
      </c>
      <c r="I196" s="35" t="s">
        <v>1611</v>
      </c>
      <c r="J196" s="17">
        <v>1</v>
      </c>
      <c r="K196" s="35" t="s">
        <v>1303</v>
      </c>
      <c r="L196" s="35" t="s">
        <v>1456</v>
      </c>
    </row>
    <row r="197" spans="1:12" x14ac:dyDescent="0.35">
      <c r="A197" s="35" t="s">
        <v>230</v>
      </c>
      <c r="B197" s="35" t="s">
        <v>1357</v>
      </c>
      <c r="C197" s="37"/>
      <c r="D197" s="38">
        <v>24000</v>
      </c>
      <c r="E197" s="38"/>
      <c r="F197" s="37"/>
      <c r="G197" s="36" t="s">
        <v>1113</v>
      </c>
      <c r="H197" s="35" t="s">
        <v>403</v>
      </c>
      <c r="I197" s="35" t="s">
        <v>1614</v>
      </c>
      <c r="J197" s="17" t="s">
        <v>403</v>
      </c>
      <c r="K197" s="35" t="s">
        <v>403</v>
      </c>
      <c r="L197" s="35" t="s">
        <v>1456</v>
      </c>
    </row>
    <row r="198" spans="1:12" x14ac:dyDescent="0.35">
      <c r="A198" s="35" t="s">
        <v>230</v>
      </c>
      <c r="B198" s="35" t="s">
        <v>1358</v>
      </c>
      <c r="C198" s="37"/>
      <c r="D198" s="38">
        <v>24000</v>
      </c>
      <c r="E198" s="38"/>
      <c r="F198" s="37"/>
      <c r="G198" s="36" t="s">
        <v>1113</v>
      </c>
      <c r="H198" s="35" t="s">
        <v>403</v>
      </c>
      <c r="I198" s="35" t="s">
        <v>1614</v>
      </c>
      <c r="J198" s="17" t="s">
        <v>403</v>
      </c>
      <c r="K198" s="35" t="s">
        <v>403</v>
      </c>
      <c r="L198" s="35" t="s">
        <v>1456</v>
      </c>
    </row>
    <row r="199" spans="1:12" x14ac:dyDescent="0.35">
      <c r="A199" s="35" t="s">
        <v>230</v>
      </c>
      <c r="B199" s="35" t="s">
        <v>1359</v>
      </c>
      <c r="C199" s="37"/>
      <c r="D199" s="38">
        <v>24000</v>
      </c>
      <c r="E199" s="38"/>
      <c r="F199" s="37"/>
      <c r="G199" s="36" t="s">
        <v>1113</v>
      </c>
      <c r="H199" s="35" t="s">
        <v>403</v>
      </c>
      <c r="I199" s="35" t="s">
        <v>1614</v>
      </c>
      <c r="J199" s="17" t="s">
        <v>403</v>
      </c>
      <c r="K199" s="35" t="s">
        <v>403</v>
      </c>
      <c r="L199" s="35" t="s">
        <v>1456</v>
      </c>
    </row>
    <row r="200" spans="1:12" x14ac:dyDescent="0.35">
      <c r="A200" s="35" t="s">
        <v>230</v>
      </c>
      <c r="B200" s="35" t="s">
        <v>1360</v>
      </c>
      <c r="C200" s="37"/>
      <c r="D200" s="38">
        <v>24000</v>
      </c>
      <c r="E200" s="38"/>
      <c r="F200" s="37"/>
      <c r="G200" s="36" t="s">
        <v>1113</v>
      </c>
      <c r="H200" s="35" t="s">
        <v>403</v>
      </c>
      <c r="I200" s="35" t="s">
        <v>1614</v>
      </c>
      <c r="J200" s="17" t="s">
        <v>403</v>
      </c>
      <c r="K200" s="35" t="s">
        <v>403</v>
      </c>
      <c r="L200" s="35" t="s">
        <v>1456</v>
      </c>
    </row>
    <row r="201" spans="1:12" x14ac:dyDescent="0.35">
      <c r="A201" s="35" t="s">
        <v>230</v>
      </c>
      <c r="B201" s="35" t="s">
        <v>1361</v>
      </c>
      <c r="C201" s="37"/>
      <c r="D201" s="38">
        <v>24000</v>
      </c>
      <c r="E201" s="38"/>
      <c r="F201" s="37"/>
      <c r="G201" s="36" t="s">
        <v>1113</v>
      </c>
      <c r="H201" s="35" t="s">
        <v>403</v>
      </c>
      <c r="I201" s="35" t="s">
        <v>1614</v>
      </c>
      <c r="J201" s="17" t="s">
        <v>403</v>
      </c>
      <c r="K201" s="35" t="s">
        <v>403</v>
      </c>
      <c r="L201" s="35" t="s">
        <v>1456</v>
      </c>
    </row>
    <row r="202" spans="1:12" x14ac:dyDescent="0.35">
      <c r="A202" s="35" t="s">
        <v>730</v>
      </c>
      <c r="B202" s="35" t="s">
        <v>1362</v>
      </c>
      <c r="C202" s="41">
        <v>0</v>
      </c>
      <c r="D202" s="38">
        <v>23988.89</v>
      </c>
      <c r="E202" s="38">
        <v>23988.89</v>
      </c>
      <c r="F202" s="37">
        <v>679697</v>
      </c>
      <c r="G202" s="36" t="s">
        <v>1629</v>
      </c>
      <c r="H202" s="35" t="s">
        <v>274</v>
      </c>
      <c r="I202" s="35" t="s">
        <v>403</v>
      </c>
      <c r="J202" s="17" t="s">
        <v>403</v>
      </c>
      <c r="K202" s="35" t="s">
        <v>403</v>
      </c>
      <c r="L202" s="35" t="s">
        <v>1456</v>
      </c>
    </row>
    <row r="203" spans="1:12" x14ac:dyDescent="0.35">
      <c r="A203" s="35" t="s">
        <v>730</v>
      </c>
      <c r="B203" s="35" t="s">
        <v>1039</v>
      </c>
      <c r="C203" s="41">
        <v>3</v>
      </c>
      <c r="D203" s="38">
        <v>23810.99</v>
      </c>
      <c r="E203" s="38">
        <v>23810.99</v>
      </c>
      <c r="F203" s="37">
        <v>684523</v>
      </c>
      <c r="G203" s="36" t="s">
        <v>1630</v>
      </c>
      <c r="H203" s="35" t="s">
        <v>303</v>
      </c>
      <c r="I203" s="35" t="s">
        <v>375</v>
      </c>
      <c r="J203" s="17">
        <v>1</v>
      </c>
      <c r="K203" s="35" t="s">
        <v>142</v>
      </c>
      <c r="L203" s="35" t="s">
        <v>1518</v>
      </c>
    </row>
    <row r="204" spans="1:12" x14ac:dyDescent="0.35">
      <c r="A204" s="35" t="s">
        <v>730</v>
      </c>
      <c r="B204" s="35" t="s">
        <v>1041</v>
      </c>
      <c r="C204" s="41">
        <v>4</v>
      </c>
      <c r="D204" s="38">
        <v>23946.93</v>
      </c>
      <c r="E204" s="38">
        <v>23946.93</v>
      </c>
      <c r="F204" s="37">
        <v>684504</v>
      </c>
      <c r="G204" s="36" t="s">
        <v>1630</v>
      </c>
      <c r="H204" s="35" t="s">
        <v>303</v>
      </c>
      <c r="I204" s="35" t="s">
        <v>1076</v>
      </c>
      <c r="J204" s="17">
        <v>1</v>
      </c>
      <c r="K204" s="35" t="s">
        <v>1077</v>
      </c>
      <c r="L204" s="35" t="s">
        <v>1518</v>
      </c>
    </row>
    <row r="205" spans="1:12" x14ac:dyDescent="0.35">
      <c r="A205" s="35" t="s">
        <v>730</v>
      </c>
      <c r="B205" s="35" t="s">
        <v>1042</v>
      </c>
      <c r="C205" s="41">
        <v>4</v>
      </c>
      <c r="D205" s="38">
        <v>23938.13</v>
      </c>
      <c r="E205" s="38">
        <v>23938.13</v>
      </c>
      <c r="F205" s="37">
        <v>684516</v>
      </c>
      <c r="G205" s="36" t="s">
        <v>1630</v>
      </c>
      <c r="H205" s="35" t="s">
        <v>303</v>
      </c>
      <c r="I205" s="35" t="s">
        <v>1076</v>
      </c>
      <c r="J205" s="17">
        <v>1</v>
      </c>
      <c r="K205" s="35" t="s">
        <v>1077</v>
      </c>
      <c r="L205" s="35" t="s">
        <v>1518</v>
      </c>
    </row>
    <row r="206" spans="1:12" x14ac:dyDescent="0.35">
      <c r="A206" s="35" t="s">
        <v>730</v>
      </c>
      <c r="B206" s="35" t="s">
        <v>1043</v>
      </c>
      <c r="C206" s="41">
        <v>4</v>
      </c>
      <c r="D206" s="38">
        <v>23897.66</v>
      </c>
      <c r="E206" s="38">
        <v>23897.66</v>
      </c>
      <c r="F206" s="37">
        <v>684519</v>
      </c>
      <c r="G206" s="36" t="s">
        <v>1630</v>
      </c>
      <c r="H206" s="35" t="s">
        <v>303</v>
      </c>
      <c r="I206" s="35" t="s">
        <v>375</v>
      </c>
      <c r="J206" s="17">
        <v>1</v>
      </c>
      <c r="K206" s="35" t="s">
        <v>142</v>
      </c>
      <c r="L206" s="35" t="s">
        <v>1518</v>
      </c>
    </row>
    <row r="207" spans="1:12" x14ac:dyDescent="0.35">
      <c r="A207" s="35" t="s">
        <v>730</v>
      </c>
      <c r="B207" s="35" t="s">
        <v>887</v>
      </c>
      <c r="C207" s="41">
        <v>3</v>
      </c>
      <c r="D207" s="38">
        <v>23776.400000000001</v>
      </c>
      <c r="E207" s="38">
        <v>23776.400000000001</v>
      </c>
      <c r="F207" s="37">
        <v>685331</v>
      </c>
      <c r="G207" s="36" t="s">
        <v>1630</v>
      </c>
      <c r="H207" s="35" t="s">
        <v>279</v>
      </c>
      <c r="I207" s="35" t="s">
        <v>1205</v>
      </c>
      <c r="J207" s="17">
        <v>1</v>
      </c>
      <c r="K207" s="35" t="s">
        <v>1130</v>
      </c>
      <c r="L207" s="35" t="s">
        <v>1456</v>
      </c>
    </row>
    <row r="208" spans="1:12" x14ac:dyDescent="0.35">
      <c r="A208" s="35" t="s">
        <v>730</v>
      </c>
      <c r="B208" s="35" t="s">
        <v>1044</v>
      </c>
      <c r="C208" s="41">
        <v>2</v>
      </c>
      <c r="D208" s="38">
        <v>23908.03</v>
      </c>
      <c r="E208" s="38">
        <v>23908.03</v>
      </c>
      <c r="F208" s="37">
        <v>685332</v>
      </c>
      <c r="G208" s="36" t="s">
        <v>1630</v>
      </c>
      <c r="H208" s="35" t="s">
        <v>279</v>
      </c>
      <c r="I208" s="35" t="s">
        <v>1130</v>
      </c>
      <c r="J208" s="17">
        <v>1</v>
      </c>
      <c r="K208" s="35" t="s">
        <v>1130</v>
      </c>
      <c r="L208" s="35" t="s">
        <v>1456</v>
      </c>
    </row>
    <row r="209" spans="1:12" x14ac:dyDescent="0.35">
      <c r="A209" s="35" t="s">
        <v>730</v>
      </c>
      <c r="B209" s="35" t="s">
        <v>902</v>
      </c>
      <c r="C209" s="41">
        <v>1</v>
      </c>
      <c r="D209" s="38">
        <v>23996.68</v>
      </c>
      <c r="E209" s="38">
        <v>23996.68</v>
      </c>
      <c r="F209" s="37">
        <v>685934</v>
      </c>
      <c r="G209" s="36" t="s">
        <v>1630</v>
      </c>
      <c r="H209" s="35" t="s">
        <v>274</v>
      </c>
      <c r="I209" s="35" t="s">
        <v>1302</v>
      </c>
      <c r="J209" s="17">
        <v>1</v>
      </c>
      <c r="K209" s="35" t="s">
        <v>1303</v>
      </c>
      <c r="L209" s="35" t="s">
        <v>1456</v>
      </c>
    </row>
    <row r="210" spans="1:12" x14ac:dyDescent="0.35">
      <c r="A210" s="35" t="s">
        <v>730</v>
      </c>
      <c r="B210" s="35" t="s">
        <v>905</v>
      </c>
      <c r="C210" s="41">
        <v>1</v>
      </c>
      <c r="D210" s="38">
        <v>23981.65</v>
      </c>
      <c r="E210" s="38">
        <v>23981.65</v>
      </c>
      <c r="F210" s="37">
        <v>686927</v>
      </c>
      <c r="G210" s="36" t="s">
        <v>1630</v>
      </c>
      <c r="H210" s="35" t="s">
        <v>279</v>
      </c>
      <c r="I210" s="35" t="s">
        <v>1302</v>
      </c>
      <c r="J210" s="17">
        <v>1</v>
      </c>
      <c r="K210" s="35" t="s">
        <v>1303</v>
      </c>
      <c r="L210" s="35" t="s">
        <v>1456</v>
      </c>
    </row>
    <row r="211" spans="1:12" x14ac:dyDescent="0.35">
      <c r="A211" s="35" t="s">
        <v>730</v>
      </c>
      <c r="B211" s="35" t="s">
        <v>907</v>
      </c>
      <c r="C211" s="41">
        <v>1</v>
      </c>
      <c r="D211" s="38">
        <v>23957.22</v>
      </c>
      <c r="E211" s="38">
        <v>23957.22</v>
      </c>
      <c r="F211" s="37">
        <v>686928</v>
      </c>
      <c r="G211" s="36" t="s">
        <v>1630</v>
      </c>
      <c r="H211" s="35" t="s">
        <v>279</v>
      </c>
      <c r="I211" s="35" t="s">
        <v>1302</v>
      </c>
      <c r="J211" s="17">
        <v>1</v>
      </c>
      <c r="K211" s="35" t="s">
        <v>1303</v>
      </c>
      <c r="L211" s="35" t="s">
        <v>1456</v>
      </c>
    </row>
    <row r="212" spans="1:12" x14ac:dyDescent="0.35">
      <c r="A212" s="35" t="s">
        <v>730</v>
      </c>
      <c r="B212" s="35" t="s">
        <v>910</v>
      </c>
      <c r="C212" s="41">
        <v>0</v>
      </c>
      <c r="D212" s="38">
        <v>23988.720000000001</v>
      </c>
      <c r="E212" s="38">
        <v>23988.720000000001</v>
      </c>
      <c r="F212" s="37">
        <v>685964</v>
      </c>
      <c r="G212" s="36" t="s">
        <v>1629</v>
      </c>
      <c r="H212" s="35" t="s">
        <v>274</v>
      </c>
      <c r="I212" s="35" t="s">
        <v>403</v>
      </c>
      <c r="J212" s="17" t="s">
        <v>403</v>
      </c>
      <c r="K212" s="35" t="s">
        <v>403</v>
      </c>
      <c r="L212" s="35" t="s">
        <v>1456</v>
      </c>
    </row>
    <row r="213" spans="1:12" x14ac:dyDescent="0.35">
      <c r="A213" s="35" t="s">
        <v>730</v>
      </c>
      <c r="B213" s="35" t="s">
        <v>911</v>
      </c>
      <c r="C213" s="41">
        <v>0</v>
      </c>
      <c r="D213" s="38">
        <v>23992.98</v>
      </c>
      <c r="E213" s="38">
        <v>23992.98</v>
      </c>
      <c r="F213" s="37">
        <v>685965</v>
      </c>
      <c r="G213" s="36" t="s">
        <v>1629</v>
      </c>
      <c r="H213" s="35" t="s">
        <v>274</v>
      </c>
      <c r="I213" s="35" t="s">
        <v>403</v>
      </c>
      <c r="J213" s="17" t="s">
        <v>403</v>
      </c>
      <c r="K213" s="35" t="s">
        <v>403</v>
      </c>
      <c r="L213" s="35" t="s">
        <v>1456</v>
      </c>
    </row>
    <row r="214" spans="1:12" x14ac:dyDescent="0.35">
      <c r="A214" s="35" t="s">
        <v>730</v>
      </c>
      <c r="B214" s="35" t="s">
        <v>913</v>
      </c>
      <c r="C214" s="41">
        <v>0</v>
      </c>
      <c r="D214" s="38">
        <v>23930.55</v>
      </c>
      <c r="E214" s="38">
        <v>23930.55</v>
      </c>
      <c r="F214" s="37">
        <v>685967</v>
      </c>
      <c r="G214" s="36" t="s">
        <v>1629</v>
      </c>
      <c r="H214" s="35" t="s">
        <v>274</v>
      </c>
      <c r="I214" s="35" t="s">
        <v>403</v>
      </c>
      <c r="J214" s="17" t="s">
        <v>403</v>
      </c>
      <c r="K214" s="35" t="s">
        <v>403</v>
      </c>
      <c r="L214" s="35" t="s">
        <v>1456</v>
      </c>
    </row>
    <row r="215" spans="1:12" x14ac:dyDescent="0.35">
      <c r="A215" s="35" t="s">
        <v>730</v>
      </c>
      <c r="B215" s="35" t="s">
        <v>914</v>
      </c>
      <c r="C215" s="41">
        <v>0</v>
      </c>
      <c r="D215" s="38">
        <v>23973.25</v>
      </c>
      <c r="E215" s="38">
        <v>23973.25</v>
      </c>
      <c r="F215" s="37">
        <v>692028</v>
      </c>
      <c r="G215" s="36" t="s">
        <v>1629</v>
      </c>
      <c r="H215" s="35" t="s">
        <v>303</v>
      </c>
      <c r="I215" s="35" t="s">
        <v>403</v>
      </c>
      <c r="J215" s="17" t="s">
        <v>403</v>
      </c>
      <c r="K215" s="35" t="s">
        <v>403</v>
      </c>
      <c r="L215" s="35" t="s">
        <v>1456</v>
      </c>
    </row>
    <row r="216" spans="1:12" x14ac:dyDescent="0.35">
      <c r="A216" s="35" t="s">
        <v>730</v>
      </c>
      <c r="B216" s="35" t="s">
        <v>916</v>
      </c>
      <c r="C216" s="41">
        <v>0</v>
      </c>
      <c r="D216" s="38">
        <v>23976.43</v>
      </c>
      <c r="E216" s="38">
        <v>23976.43</v>
      </c>
      <c r="F216" s="37">
        <v>692030</v>
      </c>
      <c r="G216" s="36" t="s">
        <v>1629</v>
      </c>
      <c r="H216" s="35" t="s">
        <v>303</v>
      </c>
      <c r="I216" s="35" t="s">
        <v>403</v>
      </c>
      <c r="J216" s="17" t="s">
        <v>403</v>
      </c>
      <c r="K216" s="35" t="s">
        <v>403</v>
      </c>
      <c r="L216" s="35" t="s">
        <v>1456</v>
      </c>
    </row>
    <row r="217" spans="1:12" x14ac:dyDescent="0.35">
      <c r="A217" s="35" t="s">
        <v>730</v>
      </c>
      <c r="B217" s="35" t="s">
        <v>1048</v>
      </c>
      <c r="C217" s="41">
        <v>0</v>
      </c>
      <c r="D217" s="38">
        <v>23964.91</v>
      </c>
      <c r="E217" s="38">
        <v>23964.91</v>
      </c>
      <c r="F217" s="37">
        <v>684809</v>
      </c>
      <c r="G217" s="36" t="s">
        <v>1629</v>
      </c>
      <c r="H217" s="35" t="s">
        <v>303</v>
      </c>
      <c r="I217" s="35" t="s">
        <v>403</v>
      </c>
      <c r="J217" s="17" t="s">
        <v>403</v>
      </c>
      <c r="K217" s="35" t="s">
        <v>403</v>
      </c>
      <c r="L217" s="35" t="s">
        <v>1518</v>
      </c>
    </row>
    <row r="218" spans="1:12" x14ac:dyDescent="0.35">
      <c r="A218" s="35" t="s">
        <v>730</v>
      </c>
      <c r="B218" s="35" t="s">
        <v>1049</v>
      </c>
      <c r="C218" s="41">
        <v>0</v>
      </c>
      <c r="D218" s="38">
        <v>23952.21</v>
      </c>
      <c r="E218" s="38">
        <v>23952.21</v>
      </c>
      <c r="F218" s="37">
        <v>684810</v>
      </c>
      <c r="G218" s="36" t="s">
        <v>1629</v>
      </c>
      <c r="H218" s="35" t="s">
        <v>303</v>
      </c>
      <c r="I218" s="35" t="s">
        <v>403</v>
      </c>
      <c r="J218" s="17" t="s">
        <v>403</v>
      </c>
      <c r="K218" s="35" t="s">
        <v>403</v>
      </c>
      <c r="L218" s="35" t="s">
        <v>1518</v>
      </c>
    </row>
    <row r="219" spans="1:12" x14ac:dyDescent="0.35">
      <c r="A219" s="35" t="s">
        <v>730</v>
      </c>
      <c r="B219" s="35" t="s">
        <v>917</v>
      </c>
      <c r="C219" s="41">
        <v>0</v>
      </c>
      <c r="D219" s="38">
        <v>23800</v>
      </c>
      <c r="E219" s="38">
        <v>23800</v>
      </c>
      <c r="F219" s="37">
        <v>685714</v>
      </c>
      <c r="G219" s="36" t="s">
        <v>1629</v>
      </c>
      <c r="H219" s="35" t="s">
        <v>298</v>
      </c>
      <c r="I219" s="35" t="s">
        <v>403</v>
      </c>
      <c r="J219" s="17" t="s">
        <v>403</v>
      </c>
      <c r="K219" s="35" t="s">
        <v>403</v>
      </c>
      <c r="L219" s="35" t="s">
        <v>1516</v>
      </c>
    </row>
    <row r="220" spans="1:12" x14ac:dyDescent="0.35">
      <c r="A220" s="35" t="s">
        <v>730</v>
      </c>
      <c r="B220" s="35" t="s">
        <v>1053</v>
      </c>
      <c r="C220" s="41">
        <v>3</v>
      </c>
      <c r="D220" s="38">
        <v>24000</v>
      </c>
      <c r="E220" s="38">
        <v>24000</v>
      </c>
      <c r="F220" s="37">
        <v>685703</v>
      </c>
      <c r="G220" s="36" t="s">
        <v>1630</v>
      </c>
      <c r="H220" s="35" t="s">
        <v>298</v>
      </c>
      <c r="I220" s="35" t="s">
        <v>1078</v>
      </c>
      <c r="J220" s="17">
        <v>1</v>
      </c>
      <c r="K220" s="35" t="s">
        <v>142</v>
      </c>
      <c r="L220" s="35" t="s">
        <v>1516</v>
      </c>
    </row>
    <row r="221" spans="1:12" x14ac:dyDescent="0.35">
      <c r="A221" s="35" t="s">
        <v>730</v>
      </c>
      <c r="B221" s="35" t="s">
        <v>1054</v>
      </c>
      <c r="C221" s="41">
        <v>2</v>
      </c>
      <c r="D221" s="38">
        <v>24000</v>
      </c>
      <c r="E221" s="38">
        <v>24000</v>
      </c>
      <c r="F221" s="37">
        <v>685705</v>
      </c>
      <c r="G221" s="36" t="s">
        <v>1630</v>
      </c>
      <c r="H221" s="35" t="s">
        <v>298</v>
      </c>
      <c r="I221" s="35" t="s">
        <v>1207</v>
      </c>
      <c r="J221" s="17">
        <v>1</v>
      </c>
      <c r="K221" s="35" t="s">
        <v>115</v>
      </c>
      <c r="L221" s="35" t="s">
        <v>1516</v>
      </c>
    </row>
    <row r="222" spans="1:12" x14ac:dyDescent="0.35">
      <c r="A222" s="35" t="s">
        <v>730</v>
      </c>
      <c r="B222" s="35" t="s">
        <v>1055</v>
      </c>
      <c r="C222" s="41">
        <v>2</v>
      </c>
      <c r="D222" s="38">
        <v>24000</v>
      </c>
      <c r="E222" s="38">
        <v>24000</v>
      </c>
      <c r="F222" s="37">
        <v>685706</v>
      </c>
      <c r="G222" s="36" t="s">
        <v>1630</v>
      </c>
      <c r="H222" s="35" t="s">
        <v>298</v>
      </c>
      <c r="I222" s="35" t="s">
        <v>375</v>
      </c>
      <c r="J222" s="17">
        <v>1</v>
      </c>
      <c r="K222" s="35" t="s">
        <v>142</v>
      </c>
      <c r="L222" s="35" t="s">
        <v>1516</v>
      </c>
    </row>
    <row r="223" spans="1:12" x14ac:dyDescent="0.35">
      <c r="A223" s="35" t="s">
        <v>730</v>
      </c>
      <c r="B223" s="35" t="s">
        <v>1056</v>
      </c>
      <c r="C223" s="41">
        <v>2</v>
      </c>
      <c r="D223" s="38">
        <v>24000</v>
      </c>
      <c r="E223" s="38">
        <v>24000</v>
      </c>
      <c r="F223" s="37">
        <v>685708</v>
      </c>
      <c r="G223" s="36" t="s">
        <v>1630</v>
      </c>
      <c r="H223" s="35" t="s">
        <v>298</v>
      </c>
      <c r="I223" s="35" t="s">
        <v>375</v>
      </c>
      <c r="J223" s="17">
        <v>1</v>
      </c>
      <c r="K223" s="35" t="s">
        <v>142</v>
      </c>
      <c r="L223" s="35" t="s">
        <v>1516</v>
      </c>
    </row>
    <row r="224" spans="1:12" x14ac:dyDescent="0.35">
      <c r="A224" s="35" t="s">
        <v>730</v>
      </c>
      <c r="B224" s="35" t="s">
        <v>900</v>
      </c>
      <c r="C224" s="41">
        <v>1</v>
      </c>
      <c r="D224" s="38">
        <v>24000</v>
      </c>
      <c r="E224" s="38">
        <v>24000</v>
      </c>
      <c r="F224" s="37">
        <v>685709</v>
      </c>
      <c r="G224" s="36" t="s">
        <v>1630</v>
      </c>
      <c r="H224" s="35" t="s">
        <v>298</v>
      </c>
      <c r="I224" s="35" t="s">
        <v>1207</v>
      </c>
      <c r="J224" s="17">
        <v>1</v>
      </c>
      <c r="K224" s="35" t="s">
        <v>115</v>
      </c>
      <c r="L224" s="35" t="s">
        <v>1516</v>
      </c>
    </row>
    <row r="225" spans="1:12" x14ac:dyDescent="0.35">
      <c r="A225" s="35" t="s">
        <v>730</v>
      </c>
      <c r="B225" s="35" t="s">
        <v>903</v>
      </c>
      <c r="C225" s="41">
        <v>1</v>
      </c>
      <c r="D225" s="38">
        <v>24000</v>
      </c>
      <c r="E225" s="38">
        <v>24000</v>
      </c>
      <c r="F225" s="37">
        <v>685710</v>
      </c>
      <c r="G225" s="36" t="s">
        <v>1630</v>
      </c>
      <c r="H225" s="35" t="s">
        <v>298</v>
      </c>
      <c r="I225" s="35" t="s">
        <v>1207</v>
      </c>
      <c r="J225" s="17">
        <v>1</v>
      </c>
      <c r="K225" s="35" t="s">
        <v>115</v>
      </c>
      <c r="L225" s="35" t="s">
        <v>1516</v>
      </c>
    </row>
    <row r="226" spans="1:12" x14ac:dyDescent="0.35">
      <c r="A226" s="35" t="s">
        <v>730</v>
      </c>
      <c r="B226" s="35" t="s">
        <v>901</v>
      </c>
      <c r="C226" s="41">
        <v>1</v>
      </c>
      <c r="D226" s="38">
        <v>23987.87</v>
      </c>
      <c r="E226" s="38">
        <v>23987.87</v>
      </c>
      <c r="F226" s="37">
        <v>686396</v>
      </c>
      <c r="G226" s="36" t="s">
        <v>1630</v>
      </c>
      <c r="H226" s="35" t="s">
        <v>274</v>
      </c>
      <c r="I226" s="35" t="s">
        <v>1302</v>
      </c>
      <c r="J226" s="17">
        <v>1</v>
      </c>
      <c r="K226" s="35" t="s">
        <v>1303</v>
      </c>
      <c r="L226" s="35" t="s">
        <v>1456</v>
      </c>
    </row>
    <row r="227" spans="1:12" x14ac:dyDescent="0.35">
      <c r="A227" s="35" t="s">
        <v>730</v>
      </c>
      <c r="B227" s="35" t="s">
        <v>904</v>
      </c>
      <c r="C227" s="41">
        <v>1</v>
      </c>
      <c r="D227" s="38">
        <v>23981.14</v>
      </c>
      <c r="E227" s="38">
        <v>23981.14</v>
      </c>
      <c r="F227" s="37">
        <v>686399</v>
      </c>
      <c r="G227" s="36" t="s">
        <v>1630</v>
      </c>
      <c r="H227" s="35" t="s">
        <v>274</v>
      </c>
      <c r="I227" s="35" t="s">
        <v>1302</v>
      </c>
      <c r="J227" s="17">
        <v>1</v>
      </c>
      <c r="K227" s="35" t="s">
        <v>1303</v>
      </c>
      <c r="L227" s="35" t="s">
        <v>1456</v>
      </c>
    </row>
    <row r="228" spans="1:12" x14ac:dyDescent="0.35">
      <c r="A228" s="35" t="s">
        <v>730</v>
      </c>
      <c r="B228" s="35" t="s">
        <v>906</v>
      </c>
      <c r="C228" s="41">
        <v>1</v>
      </c>
      <c r="D228" s="38">
        <v>23997.07</v>
      </c>
      <c r="E228" s="38">
        <v>23997.07</v>
      </c>
      <c r="F228" s="37">
        <v>686401</v>
      </c>
      <c r="G228" s="36" t="s">
        <v>1630</v>
      </c>
      <c r="H228" s="35" t="s">
        <v>274</v>
      </c>
      <c r="I228" s="35" t="s">
        <v>1302</v>
      </c>
      <c r="J228" s="17">
        <v>1</v>
      </c>
      <c r="K228" s="35" t="s">
        <v>1303</v>
      </c>
      <c r="L228" s="35" t="s">
        <v>1456</v>
      </c>
    </row>
    <row r="229" spans="1:12" x14ac:dyDescent="0.35">
      <c r="A229" s="35" t="s">
        <v>730</v>
      </c>
      <c r="B229" s="35" t="s">
        <v>909</v>
      </c>
      <c r="C229" s="41">
        <v>1</v>
      </c>
      <c r="D229" s="38">
        <v>23981.95</v>
      </c>
      <c r="E229" s="38">
        <v>23981.95</v>
      </c>
      <c r="F229" s="37">
        <v>686403</v>
      </c>
      <c r="G229" s="36" t="s">
        <v>1630</v>
      </c>
      <c r="H229" s="35" t="s">
        <v>274</v>
      </c>
      <c r="I229" s="35" t="s">
        <v>1302</v>
      </c>
      <c r="J229" s="17">
        <v>1</v>
      </c>
      <c r="K229" s="35" t="s">
        <v>1303</v>
      </c>
      <c r="L229" s="35" t="s">
        <v>1456</v>
      </c>
    </row>
    <row r="230" spans="1:12" x14ac:dyDescent="0.35">
      <c r="A230" s="35" t="s">
        <v>730</v>
      </c>
      <c r="B230" s="35" t="s">
        <v>945</v>
      </c>
      <c r="C230" s="41">
        <v>0</v>
      </c>
      <c r="D230" s="38">
        <v>23968.16</v>
      </c>
      <c r="E230" s="38">
        <v>23968.16</v>
      </c>
      <c r="F230" s="37">
        <v>687352</v>
      </c>
      <c r="G230" s="36" t="s">
        <v>1629</v>
      </c>
      <c r="H230" s="35" t="s">
        <v>274</v>
      </c>
      <c r="I230" s="35" t="s">
        <v>403</v>
      </c>
      <c r="J230" s="17" t="s">
        <v>403</v>
      </c>
      <c r="K230" s="35" t="s">
        <v>403</v>
      </c>
      <c r="L230" s="35" t="s">
        <v>1456</v>
      </c>
    </row>
    <row r="231" spans="1:12" x14ac:dyDescent="0.35">
      <c r="A231" s="35" t="s">
        <v>730</v>
      </c>
      <c r="B231" s="35" t="s">
        <v>946</v>
      </c>
      <c r="C231" s="41">
        <v>0</v>
      </c>
      <c r="D231" s="38">
        <v>23983.57</v>
      </c>
      <c r="E231" s="38">
        <v>23983.57</v>
      </c>
      <c r="F231" s="37">
        <v>687356</v>
      </c>
      <c r="G231" s="36" t="s">
        <v>1629</v>
      </c>
      <c r="H231" s="35" t="s">
        <v>274</v>
      </c>
      <c r="I231" s="35" t="s">
        <v>403</v>
      </c>
      <c r="J231" s="17" t="s">
        <v>403</v>
      </c>
      <c r="K231" s="35" t="s">
        <v>403</v>
      </c>
      <c r="L231" s="35" t="s">
        <v>1456</v>
      </c>
    </row>
    <row r="232" spans="1:12" x14ac:dyDescent="0.35">
      <c r="A232" s="35" t="s">
        <v>730</v>
      </c>
      <c r="B232" s="35" t="s">
        <v>947</v>
      </c>
      <c r="C232" s="41">
        <v>0</v>
      </c>
      <c r="D232" s="38">
        <v>23965.37</v>
      </c>
      <c r="E232" s="38">
        <v>23965.37</v>
      </c>
      <c r="F232" s="37">
        <v>687358</v>
      </c>
      <c r="G232" s="36" t="s">
        <v>1629</v>
      </c>
      <c r="H232" s="35" t="s">
        <v>274</v>
      </c>
      <c r="I232" s="35" t="s">
        <v>403</v>
      </c>
      <c r="J232" s="17" t="s">
        <v>403</v>
      </c>
      <c r="K232" s="35" t="s">
        <v>403</v>
      </c>
      <c r="L232" s="35" t="s">
        <v>1456</v>
      </c>
    </row>
    <row r="233" spans="1:12" x14ac:dyDescent="0.35">
      <c r="A233" s="35" t="s">
        <v>730</v>
      </c>
      <c r="B233" s="35" t="s">
        <v>1027</v>
      </c>
      <c r="C233" s="41">
        <v>2</v>
      </c>
      <c r="D233" s="38">
        <v>23993.82</v>
      </c>
      <c r="E233" s="38">
        <v>23993.82</v>
      </c>
      <c r="F233" s="37">
        <v>687910</v>
      </c>
      <c r="G233" s="36" t="s">
        <v>1630</v>
      </c>
      <c r="H233" s="35" t="s">
        <v>274</v>
      </c>
      <c r="I233" s="35" t="s">
        <v>1131</v>
      </c>
      <c r="J233" s="17">
        <v>1</v>
      </c>
      <c r="K233" s="35" t="s">
        <v>142</v>
      </c>
      <c r="L233" s="35" t="s">
        <v>1518</v>
      </c>
    </row>
    <row r="234" spans="1:12" x14ac:dyDescent="0.35">
      <c r="A234" s="35" t="s">
        <v>730</v>
      </c>
      <c r="B234" s="35" t="s">
        <v>950</v>
      </c>
      <c r="C234" s="41">
        <v>1</v>
      </c>
      <c r="D234" s="38">
        <v>23996.99</v>
      </c>
      <c r="E234" s="38">
        <v>23996.99</v>
      </c>
      <c r="F234" s="37">
        <v>687933</v>
      </c>
      <c r="G234" s="36" t="s">
        <v>1630</v>
      </c>
      <c r="H234" s="35" t="s">
        <v>274</v>
      </c>
      <c r="I234" s="35" t="s">
        <v>1131</v>
      </c>
      <c r="J234" s="17">
        <v>1</v>
      </c>
      <c r="K234" s="35" t="s">
        <v>142</v>
      </c>
      <c r="L234" s="35" t="s">
        <v>1518</v>
      </c>
    </row>
    <row r="235" spans="1:12" x14ac:dyDescent="0.35">
      <c r="A235" s="35" t="s">
        <v>730</v>
      </c>
      <c r="B235" s="35" t="s">
        <v>951</v>
      </c>
      <c r="C235" s="41">
        <v>0</v>
      </c>
      <c r="D235" s="38">
        <v>23950.63</v>
      </c>
      <c r="E235" s="38">
        <v>23950.63</v>
      </c>
      <c r="F235" s="37">
        <v>687934</v>
      </c>
      <c r="G235" s="36" t="s">
        <v>1629</v>
      </c>
      <c r="H235" s="35" t="s">
        <v>274</v>
      </c>
      <c r="I235" s="35" t="s">
        <v>403</v>
      </c>
      <c r="J235" s="17" t="s">
        <v>403</v>
      </c>
      <c r="K235" s="35" t="s">
        <v>403</v>
      </c>
      <c r="L235" s="35" t="s">
        <v>1518</v>
      </c>
    </row>
    <row r="236" spans="1:12" x14ac:dyDescent="0.35">
      <c r="A236" s="35" t="s">
        <v>730</v>
      </c>
      <c r="B236" s="35" t="s">
        <v>952</v>
      </c>
      <c r="C236" s="41">
        <v>0</v>
      </c>
      <c r="D236" s="38">
        <v>23991.05</v>
      </c>
      <c r="E236" s="38">
        <v>23991.05</v>
      </c>
      <c r="F236" s="37">
        <v>687935</v>
      </c>
      <c r="G236" s="36" t="s">
        <v>1629</v>
      </c>
      <c r="H236" s="35" t="s">
        <v>274</v>
      </c>
      <c r="I236" s="35" t="s">
        <v>403</v>
      </c>
      <c r="J236" s="17" t="s">
        <v>403</v>
      </c>
      <c r="K236" s="35" t="s">
        <v>403</v>
      </c>
      <c r="L236" s="35" t="s">
        <v>1518</v>
      </c>
    </row>
    <row r="237" spans="1:12" x14ac:dyDescent="0.35">
      <c r="A237" s="35" t="s">
        <v>730</v>
      </c>
      <c r="B237" s="35" t="s">
        <v>1029</v>
      </c>
      <c r="C237" s="41">
        <v>2</v>
      </c>
      <c r="D237" s="38">
        <v>23966.97</v>
      </c>
      <c r="E237" s="38">
        <v>23966.97</v>
      </c>
      <c r="F237" s="37">
        <v>687914</v>
      </c>
      <c r="G237" s="36" t="s">
        <v>1630</v>
      </c>
      <c r="H237" s="35" t="s">
        <v>274</v>
      </c>
      <c r="I237" s="35" t="s">
        <v>1131</v>
      </c>
      <c r="J237" s="17">
        <v>1</v>
      </c>
      <c r="K237" s="35" t="s">
        <v>142</v>
      </c>
      <c r="L237" s="35" t="s">
        <v>1518</v>
      </c>
    </row>
    <row r="238" spans="1:12" x14ac:dyDescent="0.35">
      <c r="A238" s="35" t="s">
        <v>730</v>
      </c>
      <c r="B238" s="35" t="s">
        <v>1030</v>
      </c>
      <c r="C238" s="41">
        <v>2</v>
      </c>
      <c r="D238" s="38">
        <v>23969.14</v>
      </c>
      <c r="E238" s="38">
        <v>23969.14</v>
      </c>
      <c r="F238" s="37">
        <v>687922</v>
      </c>
      <c r="G238" s="36" t="s">
        <v>1630</v>
      </c>
      <c r="H238" s="35" t="s">
        <v>274</v>
      </c>
      <c r="I238" s="35" t="s">
        <v>1131</v>
      </c>
      <c r="J238" s="17">
        <v>1</v>
      </c>
      <c r="K238" s="35" t="s">
        <v>142</v>
      </c>
      <c r="L238" s="35" t="s">
        <v>1518</v>
      </c>
    </row>
    <row r="239" spans="1:12" x14ac:dyDescent="0.35">
      <c r="A239" s="35" t="s">
        <v>730</v>
      </c>
      <c r="B239" s="35" t="s">
        <v>1031</v>
      </c>
      <c r="C239" s="41">
        <v>2</v>
      </c>
      <c r="D239" s="38">
        <v>23995.66</v>
      </c>
      <c r="E239" s="38">
        <v>23995.66</v>
      </c>
      <c r="F239" s="37">
        <v>687923</v>
      </c>
      <c r="G239" s="36" t="s">
        <v>1630</v>
      </c>
      <c r="H239" s="35" t="s">
        <v>274</v>
      </c>
      <c r="I239" s="35" t="s">
        <v>1131</v>
      </c>
      <c r="J239" s="17">
        <v>1</v>
      </c>
      <c r="K239" s="35" t="s">
        <v>142</v>
      </c>
      <c r="L239" s="35" t="s">
        <v>1518</v>
      </c>
    </row>
    <row r="240" spans="1:12" x14ac:dyDescent="0.35">
      <c r="A240" s="35" t="s">
        <v>730</v>
      </c>
      <c r="B240" s="35" t="s">
        <v>1032</v>
      </c>
      <c r="C240" s="41">
        <v>2</v>
      </c>
      <c r="D240" s="38">
        <v>23975.57</v>
      </c>
      <c r="E240" s="38">
        <v>23975.57</v>
      </c>
      <c r="F240" s="37">
        <v>687925</v>
      </c>
      <c r="G240" s="36" t="s">
        <v>1630</v>
      </c>
      <c r="H240" s="35" t="s">
        <v>274</v>
      </c>
      <c r="I240" s="35" t="s">
        <v>1131</v>
      </c>
      <c r="J240" s="17">
        <v>1</v>
      </c>
      <c r="K240" s="35" t="s">
        <v>142</v>
      </c>
      <c r="L240" s="35" t="s">
        <v>1518</v>
      </c>
    </row>
    <row r="241" spans="1:12" x14ac:dyDescent="0.35">
      <c r="A241" s="35" t="s">
        <v>730</v>
      </c>
      <c r="B241" s="35" t="s">
        <v>961</v>
      </c>
      <c r="C241" s="41">
        <v>1</v>
      </c>
      <c r="D241" s="38">
        <v>23976.560000000001</v>
      </c>
      <c r="E241" s="38">
        <v>23976.560000000001</v>
      </c>
      <c r="F241" s="37">
        <v>687927</v>
      </c>
      <c r="G241" s="36" t="s">
        <v>1630</v>
      </c>
      <c r="H241" s="35" t="s">
        <v>274</v>
      </c>
      <c r="I241" s="35" t="s">
        <v>1131</v>
      </c>
      <c r="J241" s="17">
        <v>1</v>
      </c>
      <c r="K241" s="35" t="s">
        <v>142</v>
      </c>
      <c r="L241" s="35" t="s">
        <v>1518</v>
      </c>
    </row>
    <row r="242" spans="1:12" x14ac:dyDescent="0.35">
      <c r="A242" s="35" t="s">
        <v>730</v>
      </c>
      <c r="B242" s="35" t="s">
        <v>964</v>
      </c>
      <c r="C242" s="41">
        <v>1</v>
      </c>
      <c r="D242" s="38">
        <v>23996.51</v>
      </c>
      <c r="E242" s="38">
        <v>23996.51</v>
      </c>
      <c r="F242" s="37">
        <v>687931</v>
      </c>
      <c r="G242" s="36" t="s">
        <v>1630</v>
      </c>
      <c r="H242" s="35" t="s">
        <v>274</v>
      </c>
      <c r="I242" s="35" t="s">
        <v>1189</v>
      </c>
      <c r="J242" s="17">
        <v>1</v>
      </c>
      <c r="K242" s="35" t="s">
        <v>1190</v>
      </c>
      <c r="L242" s="35" t="s">
        <v>1518</v>
      </c>
    </row>
    <row r="243" spans="1:12" x14ac:dyDescent="0.35">
      <c r="A243" s="35" t="s">
        <v>730</v>
      </c>
      <c r="B243" s="35" t="s">
        <v>965</v>
      </c>
      <c r="C243" s="41">
        <v>0</v>
      </c>
      <c r="D243" s="38">
        <v>23970.05</v>
      </c>
      <c r="E243" s="38">
        <v>23970.05</v>
      </c>
      <c r="F243" s="37">
        <v>688932</v>
      </c>
      <c r="G243" s="36" t="s">
        <v>1629</v>
      </c>
      <c r="H243" s="35" t="s">
        <v>274</v>
      </c>
      <c r="I243" s="35" t="s">
        <v>403</v>
      </c>
      <c r="J243" s="17" t="s">
        <v>403</v>
      </c>
      <c r="K243" s="35" t="s">
        <v>403</v>
      </c>
      <c r="L243" s="35" t="s">
        <v>1518</v>
      </c>
    </row>
    <row r="244" spans="1:12" x14ac:dyDescent="0.35">
      <c r="A244" s="35" t="s">
        <v>730</v>
      </c>
      <c r="B244" s="35" t="s">
        <v>966</v>
      </c>
      <c r="C244" s="41">
        <v>0</v>
      </c>
      <c r="D244" s="38">
        <v>23980.81</v>
      </c>
      <c r="E244" s="38">
        <v>23980.81</v>
      </c>
      <c r="F244" s="37">
        <v>688934</v>
      </c>
      <c r="G244" s="36" t="s">
        <v>1629</v>
      </c>
      <c r="H244" s="35" t="s">
        <v>274</v>
      </c>
      <c r="I244" s="35" t="s">
        <v>403</v>
      </c>
      <c r="J244" s="17" t="s">
        <v>403</v>
      </c>
      <c r="K244" s="35" t="s">
        <v>403</v>
      </c>
      <c r="L244" s="35" t="s">
        <v>1518</v>
      </c>
    </row>
    <row r="245" spans="1:12" x14ac:dyDescent="0.35">
      <c r="A245" s="35" t="s">
        <v>730</v>
      </c>
      <c r="B245" s="35" t="s">
        <v>967</v>
      </c>
      <c r="C245" s="41">
        <v>0</v>
      </c>
      <c r="D245" s="38">
        <v>23999.69</v>
      </c>
      <c r="E245" s="38">
        <v>23999.69</v>
      </c>
      <c r="F245" s="37">
        <v>688935</v>
      </c>
      <c r="G245" s="36" t="s">
        <v>1629</v>
      </c>
      <c r="H245" s="35" t="s">
        <v>274</v>
      </c>
      <c r="I245" s="35" t="s">
        <v>403</v>
      </c>
      <c r="J245" s="17" t="s">
        <v>403</v>
      </c>
      <c r="K245" s="35" t="s">
        <v>403</v>
      </c>
      <c r="L245" s="35" t="s">
        <v>1518</v>
      </c>
    </row>
    <row r="246" spans="1:12" x14ac:dyDescent="0.35">
      <c r="A246" s="35" t="s">
        <v>730</v>
      </c>
      <c r="B246" s="35" t="s">
        <v>968</v>
      </c>
      <c r="C246" s="41">
        <v>0</v>
      </c>
      <c r="D246" s="38">
        <v>23931.49</v>
      </c>
      <c r="E246" s="38">
        <v>23931.49</v>
      </c>
      <c r="F246" s="37">
        <v>688936</v>
      </c>
      <c r="G246" s="36" t="s">
        <v>1629</v>
      </c>
      <c r="H246" s="35" t="s">
        <v>274</v>
      </c>
      <c r="I246" s="35" t="s">
        <v>403</v>
      </c>
      <c r="J246" s="17" t="s">
        <v>403</v>
      </c>
      <c r="K246" s="35" t="s">
        <v>403</v>
      </c>
      <c r="L246" s="35" t="s">
        <v>1518</v>
      </c>
    </row>
    <row r="247" spans="1:12" x14ac:dyDescent="0.35">
      <c r="A247" s="35" t="s">
        <v>730</v>
      </c>
      <c r="B247" s="35" t="s">
        <v>918</v>
      </c>
      <c r="C247" s="41">
        <v>0</v>
      </c>
      <c r="D247" s="38">
        <v>23907.18</v>
      </c>
      <c r="E247" s="38">
        <v>23907.18</v>
      </c>
      <c r="F247" s="37">
        <v>685970</v>
      </c>
      <c r="G247" s="36" t="s">
        <v>1629</v>
      </c>
      <c r="H247" s="35" t="s">
        <v>274</v>
      </c>
      <c r="I247" s="35" t="s">
        <v>403</v>
      </c>
      <c r="J247" s="17" t="s">
        <v>403</v>
      </c>
      <c r="K247" s="35" t="s">
        <v>403</v>
      </c>
      <c r="L247" s="35" t="s">
        <v>1456</v>
      </c>
    </row>
    <row r="248" spans="1:12" x14ac:dyDescent="0.35">
      <c r="A248" s="35" t="s">
        <v>730</v>
      </c>
      <c r="B248" s="35" t="s">
        <v>1050</v>
      </c>
      <c r="C248" s="41">
        <v>0</v>
      </c>
      <c r="D248" s="38">
        <v>23984.01</v>
      </c>
      <c r="E248" s="38">
        <v>23984.01</v>
      </c>
      <c r="F248" s="37">
        <v>684814</v>
      </c>
      <c r="G248" s="36" t="s">
        <v>1629</v>
      </c>
      <c r="H248" s="35" t="s">
        <v>303</v>
      </c>
      <c r="I248" s="35" t="s">
        <v>403</v>
      </c>
      <c r="J248" s="17" t="s">
        <v>403</v>
      </c>
      <c r="K248" s="35" t="s">
        <v>403</v>
      </c>
      <c r="L248" s="35" t="s">
        <v>1518</v>
      </c>
    </row>
    <row r="249" spans="1:12" x14ac:dyDescent="0.35">
      <c r="A249" s="35" t="s">
        <v>730</v>
      </c>
      <c r="B249" s="35" t="s">
        <v>1051</v>
      </c>
      <c r="C249" s="41">
        <v>0</v>
      </c>
      <c r="D249" s="38">
        <v>23778.36</v>
      </c>
      <c r="E249" s="38">
        <v>23778.36</v>
      </c>
      <c r="F249" s="37">
        <v>684815</v>
      </c>
      <c r="G249" s="36" t="s">
        <v>1629</v>
      </c>
      <c r="H249" s="35" t="s">
        <v>303</v>
      </c>
      <c r="I249" s="35" t="s">
        <v>403</v>
      </c>
      <c r="J249" s="17" t="s">
        <v>403</v>
      </c>
      <c r="K249" s="35" t="s">
        <v>403</v>
      </c>
      <c r="L249" s="35" t="s">
        <v>1518</v>
      </c>
    </row>
    <row r="250" spans="1:12" x14ac:dyDescent="0.35">
      <c r="A250" s="35" t="s">
        <v>730</v>
      </c>
      <c r="B250" s="35" t="s">
        <v>912</v>
      </c>
      <c r="C250" s="41">
        <v>1</v>
      </c>
      <c r="D250" s="38">
        <v>24000</v>
      </c>
      <c r="E250" s="38">
        <v>24000</v>
      </c>
      <c r="F250" s="37">
        <v>685712</v>
      </c>
      <c r="G250" s="36" t="s">
        <v>1630</v>
      </c>
      <c r="H250" s="35" t="s">
        <v>298</v>
      </c>
      <c r="I250" s="35" t="s">
        <v>1311</v>
      </c>
      <c r="J250" s="17">
        <v>1</v>
      </c>
      <c r="K250" s="35" t="s">
        <v>115</v>
      </c>
      <c r="L250" s="35" t="s">
        <v>1516</v>
      </c>
    </row>
    <row r="251" spans="1:12" x14ac:dyDescent="0.35">
      <c r="A251" s="35" t="s">
        <v>730</v>
      </c>
      <c r="B251" s="35" t="s">
        <v>915</v>
      </c>
      <c r="C251" s="41">
        <v>1</v>
      </c>
      <c r="D251" s="38">
        <v>24000</v>
      </c>
      <c r="E251" s="38">
        <v>24000</v>
      </c>
      <c r="F251" s="37">
        <v>685713</v>
      </c>
      <c r="G251" s="36" t="s">
        <v>1630</v>
      </c>
      <c r="H251" s="35" t="s">
        <v>298</v>
      </c>
      <c r="I251" s="35" t="s">
        <v>1311</v>
      </c>
      <c r="J251" s="17">
        <v>1</v>
      </c>
      <c r="K251" s="35" t="s">
        <v>115</v>
      </c>
      <c r="L251" s="35" t="s">
        <v>1516</v>
      </c>
    </row>
    <row r="252" spans="1:12" x14ac:dyDescent="0.35">
      <c r="A252" s="35" t="s">
        <v>730</v>
      </c>
      <c r="B252" s="35" t="s">
        <v>908</v>
      </c>
      <c r="C252" s="41">
        <v>2</v>
      </c>
      <c r="D252" s="38">
        <v>24000</v>
      </c>
      <c r="E252" s="38">
        <v>24000</v>
      </c>
      <c r="F252" s="37">
        <v>685711</v>
      </c>
      <c r="G252" s="36" t="s">
        <v>1630</v>
      </c>
      <c r="H252" s="35" t="s">
        <v>298</v>
      </c>
      <c r="I252" s="35" t="s">
        <v>1207</v>
      </c>
      <c r="J252" s="17">
        <v>1</v>
      </c>
      <c r="K252" s="35" t="s">
        <v>115</v>
      </c>
      <c r="L252" s="35" t="s">
        <v>1516</v>
      </c>
    </row>
    <row r="253" spans="1:12" x14ac:dyDescent="0.35">
      <c r="A253" s="35" t="s">
        <v>730</v>
      </c>
      <c r="B253" s="35" t="s">
        <v>948</v>
      </c>
      <c r="C253" s="41">
        <v>0</v>
      </c>
      <c r="D253" s="38">
        <v>23978.31</v>
      </c>
      <c r="E253" s="38">
        <v>23978.31</v>
      </c>
      <c r="F253" s="37">
        <v>687359</v>
      </c>
      <c r="G253" s="36" t="s">
        <v>1629</v>
      </c>
      <c r="H253" s="35" t="s">
        <v>274</v>
      </c>
      <c r="I253" s="35" t="s">
        <v>403</v>
      </c>
      <c r="J253" s="17" t="s">
        <v>403</v>
      </c>
      <c r="K253" s="35" t="s">
        <v>403</v>
      </c>
      <c r="L253" s="35" t="s">
        <v>1456</v>
      </c>
    </row>
    <row r="254" spans="1:12" x14ac:dyDescent="0.35">
      <c r="A254" s="35" t="s">
        <v>730</v>
      </c>
      <c r="B254" s="35" t="s">
        <v>953</v>
      </c>
      <c r="C254" s="41">
        <v>0</v>
      </c>
      <c r="D254" s="38">
        <v>23935.71</v>
      </c>
      <c r="E254" s="38">
        <v>23935.71</v>
      </c>
      <c r="F254" s="37">
        <v>687937</v>
      </c>
      <c r="G254" s="36" t="s">
        <v>1629</v>
      </c>
      <c r="H254" s="35" t="s">
        <v>274</v>
      </c>
      <c r="I254" s="35" t="s">
        <v>1310</v>
      </c>
      <c r="J254" s="17">
        <v>1</v>
      </c>
      <c r="K254" s="35" t="s">
        <v>1190</v>
      </c>
      <c r="L254" s="35" t="s">
        <v>1518</v>
      </c>
    </row>
    <row r="255" spans="1:12" x14ac:dyDescent="0.35">
      <c r="A255" s="35" t="s">
        <v>730</v>
      </c>
      <c r="B255" s="35" t="s">
        <v>954</v>
      </c>
      <c r="C255" s="41">
        <v>0</v>
      </c>
      <c r="D255" s="38">
        <v>23886.15</v>
      </c>
      <c r="E255" s="38">
        <v>23886.15</v>
      </c>
      <c r="F255" s="37">
        <v>687938</v>
      </c>
      <c r="G255" s="36" t="s">
        <v>1629</v>
      </c>
      <c r="H255" s="35" t="s">
        <v>274</v>
      </c>
      <c r="I255" s="35" t="s">
        <v>1310</v>
      </c>
      <c r="J255" s="17">
        <v>1</v>
      </c>
      <c r="K255" s="35" t="s">
        <v>1190</v>
      </c>
      <c r="L255" s="35" t="s">
        <v>1518</v>
      </c>
    </row>
    <row r="256" spans="1:12" x14ac:dyDescent="0.35">
      <c r="A256" s="35" t="s">
        <v>730</v>
      </c>
      <c r="B256" s="35" t="s">
        <v>969</v>
      </c>
      <c r="C256" s="41">
        <v>0</v>
      </c>
      <c r="D256" s="38">
        <v>23993</v>
      </c>
      <c r="E256" s="38">
        <v>23993</v>
      </c>
      <c r="F256" s="37">
        <v>688938</v>
      </c>
      <c r="G256" s="36" t="s">
        <v>1629</v>
      </c>
      <c r="H256" s="35" t="s">
        <v>274</v>
      </c>
      <c r="I256" s="35" t="s">
        <v>403</v>
      </c>
      <c r="J256" s="17" t="s">
        <v>403</v>
      </c>
      <c r="K256" s="35" t="s">
        <v>403</v>
      </c>
      <c r="L256" s="35" t="s">
        <v>1518</v>
      </c>
    </row>
    <row r="257" spans="1:12" x14ac:dyDescent="0.35">
      <c r="A257" s="35" t="s">
        <v>730</v>
      </c>
      <c r="B257" s="35" t="s">
        <v>970</v>
      </c>
      <c r="C257" s="41">
        <v>0</v>
      </c>
      <c r="D257" s="38">
        <v>23980.58</v>
      </c>
      <c r="E257" s="38">
        <v>23980.58</v>
      </c>
      <c r="F257" s="37">
        <v>688940</v>
      </c>
      <c r="G257" s="36" t="s">
        <v>1629</v>
      </c>
      <c r="H257" s="35" t="s">
        <v>274</v>
      </c>
      <c r="I257" s="35" t="s">
        <v>1310</v>
      </c>
      <c r="J257" s="17">
        <v>1</v>
      </c>
      <c r="K257" s="35" t="s">
        <v>1190</v>
      </c>
      <c r="L257" s="35" t="s">
        <v>1518</v>
      </c>
    </row>
    <row r="258" spans="1:12" x14ac:dyDescent="0.35">
      <c r="A258" s="35" t="s">
        <v>730</v>
      </c>
      <c r="B258" s="35" t="s">
        <v>919</v>
      </c>
      <c r="C258" s="41">
        <v>-1</v>
      </c>
      <c r="D258" s="38">
        <v>23950.14</v>
      </c>
      <c r="E258" s="38">
        <v>23950.14</v>
      </c>
      <c r="F258" s="37">
        <v>685973</v>
      </c>
      <c r="G258" s="36" t="s">
        <v>1629</v>
      </c>
      <c r="H258" s="35" t="s">
        <v>303</v>
      </c>
      <c r="I258" s="35" t="s">
        <v>403</v>
      </c>
      <c r="J258" s="17" t="s">
        <v>403</v>
      </c>
      <c r="K258" s="35" t="s">
        <v>403</v>
      </c>
      <c r="L258" s="35" t="s">
        <v>1456</v>
      </c>
    </row>
    <row r="259" spans="1:12" x14ac:dyDescent="0.35">
      <c r="A259" s="35" t="s">
        <v>730</v>
      </c>
      <c r="B259" s="35" t="s">
        <v>921</v>
      </c>
      <c r="C259" s="41">
        <v>0</v>
      </c>
      <c r="D259" s="38">
        <v>23998.9</v>
      </c>
      <c r="E259" s="38">
        <v>23998.9</v>
      </c>
      <c r="F259" s="37">
        <v>685975</v>
      </c>
      <c r="G259" s="36" t="s">
        <v>1629</v>
      </c>
      <c r="H259" s="35" t="s">
        <v>274</v>
      </c>
      <c r="I259" s="35" t="s">
        <v>1304</v>
      </c>
      <c r="J259" s="17">
        <v>1</v>
      </c>
      <c r="K259" s="35" t="s">
        <v>1306</v>
      </c>
      <c r="L259" s="35" t="s">
        <v>1456</v>
      </c>
    </row>
    <row r="260" spans="1:12" x14ac:dyDescent="0.35">
      <c r="A260" s="35" t="s">
        <v>730</v>
      </c>
      <c r="B260" s="35" t="s">
        <v>922</v>
      </c>
      <c r="C260" s="41">
        <v>0</v>
      </c>
      <c r="D260" s="38">
        <v>23950.6</v>
      </c>
      <c r="E260" s="38">
        <v>23950.6</v>
      </c>
      <c r="F260" s="37">
        <v>685976</v>
      </c>
      <c r="G260" s="36" t="s">
        <v>1629</v>
      </c>
      <c r="H260" s="35" t="s">
        <v>274</v>
      </c>
      <c r="I260" s="35" t="s">
        <v>1304</v>
      </c>
      <c r="J260" s="17">
        <v>1</v>
      </c>
      <c r="K260" s="35" t="s">
        <v>1306</v>
      </c>
      <c r="L260" s="35" t="s">
        <v>1456</v>
      </c>
    </row>
    <row r="261" spans="1:12" x14ac:dyDescent="0.35">
      <c r="A261" s="35" t="s">
        <v>730</v>
      </c>
      <c r="B261" s="35" t="s">
        <v>920</v>
      </c>
      <c r="C261" s="41">
        <v>-1</v>
      </c>
      <c r="D261" s="38">
        <v>23982.240000000002</v>
      </c>
      <c r="E261" s="38">
        <v>23982.240000000002</v>
      </c>
      <c r="F261" s="37">
        <v>685977</v>
      </c>
      <c r="G261" s="36" t="s">
        <v>1629</v>
      </c>
      <c r="H261" s="35" t="s">
        <v>303</v>
      </c>
      <c r="I261" s="35" t="s">
        <v>403</v>
      </c>
      <c r="J261" s="17" t="s">
        <v>403</v>
      </c>
      <c r="K261" s="35" t="s">
        <v>403</v>
      </c>
      <c r="L261" s="35" t="s">
        <v>1456</v>
      </c>
    </row>
    <row r="262" spans="1:12" x14ac:dyDescent="0.35">
      <c r="A262" s="35" t="s">
        <v>730</v>
      </c>
      <c r="B262" s="35" t="s">
        <v>923</v>
      </c>
      <c r="C262" s="41">
        <v>0</v>
      </c>
      <c r="D262" s="38">
        <v>23880.63</v>
      </c>
      <c r="E262" s="38">
        <v>23880.63</v>
      </c>
      <c r="F262" s="37">
        <v>690759</v>
      </c>
      <c r="G262" s="36" t="s">
        <v>1629</v>
      </c>
      <c r="H262" s="35" t="s">
        <v>274</v>
      </c>
      <c r="I262" s="35" t="s">
        <v>403</v>
      </c>
      <c r="J262" s="17" t="s">
        <v>403</v>
      </c>
      <c r="K262" s="35" t="s">
        <v>403</v>
      </c>
      <c r="L262" s="35" t="s">
        <v>1456</v>
      </c>
    </row>
    <row r="263" spans="1:12" x14ac:dyDescent="0.35">
      <c r="A263" s="35" t="s">
        <v>730</v>
      </c>
      <c r="B263" s="35" t="s">
        <v>925</v>
      </c>
      <c r="C263" s="41">
        <v>0</v>
      </c>
      <c r="D263" s="38">
        <v>23985.84</v>
      </c>
      <c r="E263" s="38">
        <v>23985.84</v>
      </c>
      <c r="F263" s="37">
        <v>692207</v>
      </c>
      <c r="G263" s="36" t="s">
        <v>1629</v>
      </c>
      <c r="H263" s="35" t="s">
        <v>303</v>
      </c>
      <c r="I263" s="35" t="s">
        <v>403</v>
      </c>
      <c r="J263" s="17" t="s">
        <v>403</v>
      </c>
      <c r="K263" s="35" t="s">
        <v>403</v>
      </c>
      <c r="L263" s="35" t="s">
        <v>1456</v>
      </c>
    </row>
    <row r="264" spans="1:12" x14ac:dyDescent="0.35">
      <c r="A264" s="35" t="s">
        <v>730</v>
      </c>
      <c r="B264" s="35" t="s">
        <v>926</v>
      </c>
      <c r="C264" s="41">
        <v>0</v>
      </c>
      <c r="D264" s="38">
        <v>23983.09</v>
      </c>
      <c r="E264" s="38">
        <v>23983.09</v>
      </c>
      <c r="F264" s="37">
        <v>692208</v>
      </c>
      <c r="G264" s="36" t="s">
        <v>1629</v>
      </c>
      <c r="H264" s="35" t="s">
        <v>274</v>
      </c>
      <c r="I264" s="35" t="s">
        <v>403</v>
      </c>
      <c r="J264" s="17" t="s">
        <v>403</v>
      </c>
      <c r="K264" s="35" t="s">
        <v>403</v>
      </c>
      <c r="L264" s="35" t="s">
        <v>1456</v>
      </c>
    </row>
    <row r="265" spans="1:12" x14ac:dyDescent="0.35">
      <c r="A265" s="35" t="s">
        <v>730</v>
      </c>
      <c r="B265" s="35" t="s">
        <v>928</v>
      </c>
      <c r="C265" s="41">
        <v>-1</v>
      </c>
      <c r="D265" s="38">
        <v>23986.720000000001</v>
      </c>
      <c r="E265" s="38">
        <v>23986.720000000001</v>
      </c>
      <c r="F265" s="37">
        <v>698628</v>
      </c>
      <c r="G265" s="36" t="s">
        <v>1629</v>
      </c>
      <c r="H265" s="35" t="s">
        <v>279</v>
      </c>
      <c r="I265" s="35" t="s">
        <v>403</v>
      </c>
      <c r="J265" s="17" t="s">
        <v>403</v>
      </c>
      <c r="K265" s="35" t="s">
        <v>403</v>
      </c>
      <c r="L265" s="35" t="s">
        <v>1456</v>
      </c>
    </row>
    <row r="266" spans="1:12" x14ac:dyDescent="0.35">
      <c r="A266" s="35" t="s">
        <v>730</v>
      </c>
      <c r="B266" s="35" t="s">
        <v>1035</v>
      </c>
      <c r="C266" s="41">
        <v>0</v>
      </c>
      <c r="D266" s="38">
        <v>23872.41</v>
      </c>
      <c r="E266" s="38">
        <v>23872.41</v>
      </c>
      <c r="F266" s="37">
        <v>691520</v>
      </c>
      <c r="G266" s="36" t="s">
        <v>1629</v>
      </c>
      <c r="H266" s="35" t="s">
        <v>303</v>
      </c>
      <c r="I266" s="35" t="s">
        <v>403</v>
      </c>
      <c r="J266" s="17" t="s">
        <v>403</v>
      </c>
      <c r="K266" s="35" t="s">
        <v>403</v>
      </c>
      <c r="L266" s="35" t="s">
        <v>1518</v>
      </c>
    </row>
    <row r="267" spans="1:12" x14ac:dyDescent="0.35">
      <c r="A267" s="35" t="s">
        <v>730</v>
      </c>
      <c r="B267" s="35" t="s">
        <v>955</v>
      </c>
      <c r="C267" s="41">
        <v>0</v>
      </c>
      <c r="D267" s="38">
        <v>23991.919999999998</v>
      </c>
      <c r="E267" s="38">
        <v>23991.919999999998</v>
      </c>
      <c r="F267" s="37">
        <v>696495</v>
      </c>
      <c r="G267" s="36" t="s">
        <v>1629</v>
      </c>
      <c r="H267" s="35" t="s">
        <v>274</v>
      </c>
      <c r="I267" s="35" t="s">
        <v>403</v>
      </c>
      <c r="J267" s="17" t="s">
        <v>403</v>
      </c>
      <c r="K267" s="35" t="s">
        <v>403</v>
      </c>
      <c r="L267" s="35" t="s">
        <v>1518</v>
      </c>
    </row>
    <row r="268" spans="1:12" x14ac:dyDescent="0.35">
      <c r="A268" s="35" t="s">
        <v>730</v>
      </c>
      <c r="B268" s="35" t="s">
        <v>957</v>
      </c>
      <c r="C268" s="41">
        <v>0</v>
      </c>
      <c r="D268" s="38">
        <v>23996.15</v>
      </c>
      <c r="E268" s="38">
        <v>23996.15</v>
      </c>
      <c r="F268" s="37">
        <v>687941</v>
      </c>
      <c r="G268" s="36" t="s">
        <v>1629</v>
      </c>
      <c r="H268" s="35" t="s">
        <v>274</v>
      </c>
      <c r="I268" s="35" t="s">
        <v>1310</v>
      </c>
      <c r="J268" s="17">
        <v>1</v>
      </c>
      <c r="K268" s="35" t="s">
        <v>1190</v>
      </c>
      <c r="L268" s="35" t="s">
        <v>1518</v>
      </c>
    </row>
    <row r="269" spans="1:12" x14ac:dyDescent="0.35">
      <c r="A269" s="35" t="s">
        <v>730</v>
      </c>
      <c r="B269" s="35" t="s">
        <v>962</v>
      </c>
      <c r="C269" s="41">
        <v>0</v>
      </c>
      <c r="D269" s="38">
        <v>23955.439999999999</v>
      </c>
      <c r="E269" s="38">
        <v>23955.439999999999</v>
      </c>
      <c r="F269" s="37">
        <v>691559</v>
      </c>
      <c r="G269" s="36" t="s">
        <v>1629</v>
      </c>
      <c r="H269" s="35" t="s">
        <v>274</v>
      </c>
      <c r="I269" s="35" t="s">
        <v>1189</v>
      </c>
      <c r="J269" s="17">
        <v>1</v>
      </c>
      <c r="K269" s="35" t="s">
        <v>1190</v>
      </c>
      <c r="L269" s="35" t="s">
        <v>1518</v>
      </c>
    </row>
    <row r="270" spans="1:12" x14ac:dyDescent="0.35">
      <c r="A270" s="35" t="s">
        <v>730</v>
      </c>
      <c r="B270" s="35" t="s">
        <v>963</v>
      </c>
      <c r="C270" s="41">
        <v>0</v>
      </c>
      <c r="D270" s="38">
        <v>23977.8</v>
      </c>
      <c r="E270" s="38">
        <v>23977.8</v>
      </c>
      <c r="F270" s="37">
        <v>696494</v>
      </c>
      <c r="G270" s="36" t="s">
        <v>1629</v>
      </c>
      <c r="H270" s="35" t="s">
        <v>274</v>
      </c>
      <c r="I270" s="35" t="s">
        <v>1189</v>
      </c>
      <c r="J270" s="17">
        <v>1</v>
      </c>
      <c r="K270" s="35" t="s">
        <v>1190</v>
      </c>
      <c r="L270" s="35" t="s">
        <v>1518</v>
      </c>
    </row>
    <row r="271" spans="1:12" x14ac:dyDescent="0.35">
      <c r="A271" s="35" t="s">
        <v>730</v>
      </c>
      <c r="B271" s="35" t="s">
        <v>924</v>
      </c>
      <c r="C271" s="41">
        <v>1</v>
      </c>
      <c r="D271" s="38">
        <v>23945.93</v>
      </c>
      <c r="E271" s="38">
        <v>23945.93</v>
      </c>
      <c r="F271" s="37">
        <v>690761</v>
      </c>
      <c r="G271" s="36" t="s">
        <v>1630</v>
      </c>
      <c r="H271" s="35" t="s">
        <v>274</v>
      </c>
      <c r="I271" s="35" t="s">
        <v>1377</v>
      </c>
      <c r="J271" s="17">
        <v>1</v>
      </c>
      <c r="K271" s="35" t="s">
        <v>142</v>
      </c>
      <c r="L271" s="35" t="s">
        <v>1456</v>
      </c>
    </row>
    <row r="272" spans="1:12" x14ac:dyDescent="0.35">
      <c r="A272" s="35" t="s">
        <v>730</v>
      </c>
      <c r="B272" s="35" t="s">
        <v>927</v>
      </c>
      <c r="C272" s="41">
        <v>1</v>
      </c>
      <c r="D272" s="38">
        <v>23978.2</v>
      </c>
      <c r="E272" s="38">
        <v>23978.2</v>
      </c>
      <c r="F272" s="37">
        <v>693102</v>
      </c>
      <c r="G272" s="36" t="s">
        <v>1630</v>
      </c>
      <c r="H272" s="35" t="s">
        <v>274</v>
      </c>
      <c r="I272" s="35" t="s">
        <v>1129</v>
      </c>
      <c r="J272" s="17">
        <v>1</v>
      </c>
      <c r="K272" s="35" t="s">
        <v>1130</v>
      </c>
      <c r="L272" s="35" t="s">
        <v>1456</v>
      </c>
    </row>
    <row r="273" spans="1:12" x14ac:dyDescent="0.35">
      <c r="A273" s="35" t="s">
        <v>730</v>
      </c>
      <c r="B273" s="35" t="s">
        <v>944</v>
      </c>
      <c r="C273" s="41">
        <v>0</v>
      </c>
      <c r="D273" s="38">
        <v>23979.26</v>
      </c>
      <c r="E273" s="38">
        <v>23979.26</v>
      </c>
      <c r="F273" s="37">
        <v>695067</v>
      </c>
      <c r="G273" s="36" t="s">
        <v>1629</v>
      </c>
      <c r="H273" s="35" t="s">
        <v>303</v>
      </c>
      <c r="I273" s="35" t="s">
        <v>403</v>
      </c>
      <c r="J273" s="17" t="s">
        <v>403</v>
      </c>
      <c r="K273" s="35" t="s">
        <v>403</v>
      </c>
      <c r="L273" s="35" t="s">
        <v>1518</v>
      </c>
    </row>
    <row r="274" spans="1:12" x14ac:dyDescent="0.35">
      <c r="A274" s="35" t="s">
        <v>730</v>
      </c>
      <c r="B274" s="35" t="s">
        <v>958</v>
      </c>
      <c r="C274" s="41">
        <v>1</v>
      </c>
      <c r="D274" s="38">
        <v>23974.13</v>
      </c>
      <c r="E274" s="38">
        <v>23974.13</v>
      </c>
      <c r="F274" s="37">
        <v>687942</v>
      </c>
      <c r="G274" s="36" t="s">
        <v>1630</v>
      </c>
      <c r="H274" s="35" t="s">
        <v>274</v>
      </c>
      <c r="I274" s="35" t="s">
        <v>1310</v>
      </c>
      <c r="J274" s="17">
        <v>1</v>
      </c>
      <c r="K274" s="35" t="s">
        <v>1190</v>
      </c>
      <c r="L274" s="35" t="s">
        <v>1518</v>
      </c>
    </row>
    <row r="275" spans="1:12" x14ac:dyDescent="0.35">
      <c r="A275" s="35" t="s">
        <v>730</v>
      </c>
      <c r="B275" s="35" t="s">
        <v>933</v>
      </c>
      <c r="C275" s="41">
        <v>0</v>
      </c>
      <c r="D275" s="38">
        <v>23945.73</v>
      </c>
      <c r="E275" s="38">
        <v>23945.73</v>
      </c>
      <c r="F275" s="37">
        <v>695077</v>
      </c>
      <c r="G275" s="39" t="s">
        <v>1621</v>
      </c>
      <c r="H275" s="35" t="s">
        <v>303</v>
      </c>
      <c r="I275" s="35" t="s">
        <v>403</v>
      </c>
      <c r="J275" s="17" t="s">
        <v>403</v>
      </c>
      <c r="K275" s="35" t="s">
        <v>403</v>
      </c>
      <c r="L275" s="35" t="s">
        <v>1518</v>
      </c>
    </row>
    <row r="276" spans="1:12" x14ac:dyDescent="0.35">
      <c r="A276" s="35" t="s">
        <v>730</v>
      </c>
      <c r="B276" s="35" t="s">
        <v>929</v>
      </c>
      <c r="C276" s="41">
        <v>2</v>
      </c>
      <c r="D276" s="38">
        <v>23817.759999999998</v>
      </c>
      <c r="E276" s="38">
        <v>23817.759999999998</v>
      </c>
      <c r="F276" s="37">
        <v>697254</v>
      </c>
      <c r="G276" s="39" t="s">
        <v>660</v>
      </c>
      <c r="H276" s="35" t="s">
        <v>303</v>
      </c>
      <c r="I276" s="35" t="s">
        <v>1611</v>
      </c>
      <c r="J276" s="17">
        <v>1</v>
      </c>
      <c r="K276" s="35" t="s">
        <v>1303</v>
      </c>
      <c r="L276" s="35" t="s">
        <v>1456</v>
      </c>
    </row>
    <row r="277" spans="1:12" x14ac:dyDescent="0.35">
      <c r="A277" s="35" t="s">
        <v>730</v>
      </c>
      <c r="B277" s="35" t="s">
        <v>930</v>
      </c>
      <c r="C277" s="41">
        <v>0</v>
      </c>
      <c r="D277" s="38">
        <v>23875.66</v>
      </c>
      <c r="E277" s="38">
        <v>23875.66</v>
      </c>
      <c r="F277" s="37">
        <v>695073</v>
      </c>
      <c r="G277" s="39" t="s">
        <v>1621</v>
      </c>
      <c r="H277" s="35" t="s">
        <v>303</v>
      </c>
      <c r="I277" s="35" t="s">
        <v>403</v>
      </c>
      <c r="J277" s="17" t="s">
        <v>403</v>
      </c>
      <c r="K277" s="35" t="s">
        <v>403</v>
      </c>
      <c r="L277" s="35" t="s">
        <v>1518</v>
      </c>
    </row>
    <row r="278" spans="1:12" x14ac:dyDescent="0.35">
      <c r="A278" s="35" t="s">
        <v>730</v>
      </c>
      <c r="B278" s="35" t="s">
        <v>931</v>
      </c>
      <c r="C278" s="41">
        <v>0</v>
      </c>
      <c r="D278" s="38">
        <v>22553.32</v>
      </c>
      <c r="E278" s="38">
        <v>22553.32</v>
      </c>
      <c r="F278" s="37">
        <v>695074</v>
      </c>
      <c r="G278" s="39" t="s">
        <v>1621</v>
      </c>
      <c r="H278" s="35" t="s">
        <v>303</v>
      </c>
      <c r="I278" s="35" t="s">
        <v>403</v>
      </c>
      <c r="J278" s="17" t="s">
        <v>403</v>
      </c>
      <c r="K278" s="35" t="s">
        <v>403</v>
      </c>
      <c r="L278" s="35" t="s">
        <v>1518</v>
      </c>
    </row>
    <row r="279" spans="1:12" x14ac:dyDescent="0.35">
      <c r="A279" s="35" t="s">
        <v>730</v>
      </c>
      <c r="B279" s="35" t="s">
        <v>932</v>
      </c>
      <c r="C279" s="41">
        <v>0</v>
      </c>
      <c r="D279" s="38">
        <v>23883.48</v>
      </c>
      <c r="E279" s="38">
        <v>23883.48</v>
      </c>
      <c r="F279" s="37">
        <v>695075</v>
      </c>
      <c r="G279" s="39" t="s">
        <v>1621</v>
      </c>
      <c r="H279" s="35" t="s">
        <v>303</v>
      </c>
      <c r="I279" s="35" t="s">
        <v>403</v>
      </c>
      <c r="J279" s="17" t="s">
        <v>403</v>
      </c>
      <c r="K279" s="35" t="s">
        <v>403</v>
      </c>
      <c r="L279" s="35" t="s">
        <v>1518</v>
      </c>
    </row>
    <row r="280" spans="1:12" x14ac:dyDescent="0.35">
      <c r="A280" s="35" t="s">
        <v>730</v>
      </c>
      <c r="B280" s="35" t="s">
        <v>1036</v>
      </c>
      <c r="C280" s="41">
        <v>0</v>
      </c>
      <c r="D280" s="38">
        <v>23955.14</v>
      </c>
      <c r="E280" s="38">
        <v>23955.14</v>
      </c>
      <c r="F280" s="37">
        <v>692205</v>
      </c>
      <c r="G280" s="39" t="s">
        <v>1621</v>
      </c>
      <c r="H280" s="35" t="s">
        <v>303</v>
      </c>
      <c r="I280" s="35" t="s">
        <v>403</v>
      </c>
      <c r="J280" s="17" t="s">
        <v>403</v>
      </c>
      <c r="K280" s="35" t="s">
        <v>403</v>
      </c>
      <c r="L280" s="35" t="s">
        <v>1518</v>
      </c>
    </row>
    <row r="281" spans="1:12" x14ac:dyDescent="0.35">
      <c r="A281" s="35" t="s">
        <v>730</v>
      </c>
      <c r="B281" s="35" t="s">
        <v>943</v>
      </c>
      <c r="C281" s="41">
        <v>0</v>
      </c>
      <c r="D281" s="38">
        <v>22744.59</v>
      </c>
      <c r="E281" s="38">
        <v>22744.59</v>
      </c>
      <c r="F281" s="37">
        <v>695065</v>
      </c>
      <c r="G281" s="39" t="s">
        <v>1621</v>
      </c>
      <c r="H281" s="35" t="s">
        <v>303</v>
      </c>
      <c r="I281" s="35" t="s">
        <v>403</v>
      </c>
      <c r="J281" s="17" t="s">
        <v>403</v>
      </c>
      <c r="K281" s="35" t="s">
        <v>403</v>
      </c>
      <c r="L281" s="35" t="s">
        <v>1518</v>
      </c>
    </row>
    <row r="282" spans="1:12" x14ac:dyDescent="0.35">
      <c r="A282" s="35" t="s">
        <v>730</v>
      </c>
      <c r="B282" s="35" t="s">
        <v>956</v>
      </c>
      <c r="C282" s="41">
        <v>4</v>
      </c>
      <c r="D282" s="38">
        <v>23971.37</v>
      </c>
      <c r="E282" s="38">
        <v>23971.37</v>
      </c>
      <c r="F282" s="37">
        <v>687940</v>
      </c>
      <c r="G282" s="39" t="s">
        <v>660</v>
      </c>
      <c r="H282" s="35" t="s">
        <v>274</v>
      </c>
      <c r="I282" s="35" t="s">
        <v>1566</v>
      </c>
      <c r="J282" s="17">
        <v>1</v>
      </c>
      <c r="K282" s="35" t="s">
        <v>1303</v>
      </c>
      <c r="L282" s="35" t="s">
        <v>1518</v>
      </c>
    </row>
    <row r="283" spans="1:12" x14ac:dyDescent="0.35">
      <c r="A283" s="35" t="s">
        <v>730</v>
      </c>
      <c r="B283" s="35" t="s">
        <v>959</v>
      </c>
      <c r="C283" s="41">
        <v>3</v>
      </c>
      <c r="D283" s="38">
        <v>23988.26</v>
      </c>
      <c r="E283" s="38">
        <v>23988.26</v>
      </c>
      <c r="F283" s="37">
        <v>695548</v>
      </c>
      <c r="G283" s="39" t="s">
        <v>660</v>
      </c>
      <c r="H283" s="35" t="s">
        <v>274</v>
      </c>
      <c r="I283" s="35" t="s">
        <v>1567</v>
      </c>
      <c r="J283" s="17">
        <v>1</v>
      </c>
      <c r="K283" s="35" t="s">
        <v>1130</v>
      </c>
      <c r="L283" s="35" t="s">
        <v>1518</v>
      </c>
    </row>
    <row r="284" spans="1:12" x14ac:dyDescent="0.35">
      <c r="A284" s="35" t="s">
        <v>730</v>
      </c>
      <c r="B284" s="35" t="s">
        <v>960</v>
      </c>
      <c r="C284" s="41">
        <v>3</v>
      </c>
      <c r="D284" s="38">
        <v>23918.84</v>
      </c>
      <c r="E284" s="38">
        <v>23918.84</v>
      </c>
      <c r="F284" s="37">
        <v>695552</v>
      </c>
      <c r="G284" s="39" t="s">
        <v>660</v>
      </c>
      <c r="H284" s="35" t="s">
        <v>274</v>
      </c>
      <c r="I284" s="35" t="s">
        <v>1567</v>
      </c>
      <c r="J284" s="17">
        <v>1</v>
      </c>
      <c r="K284" s="35" t="s">
        <v>1130</v>
      </c>
      <c r="L284" s="35" t="s">
        <v>1518</v>
      </c>
    </row>
    <row r="285" spans="1:12" x14ac:dyDescent="0.35">
      <c r="A285" s="35" t="s">
        <v>730</v>
      </c>
      <c r="B285" s="35" t="s">
        <v>971</v>
      </c>
      <c r="C285" s="41">
        <v>4</v>
      </c>
      <c r="D285" s="38">
        <v>23991.279999999999</v>
      </c>
      <c r="E285" s="38">
        <v>23991.279999999999</v>
      </c>
      <c r="F285" s="37">
        <v>688941</v>
      </c>
      <c r="G285" s="39" t="s">
        <v>660</v>
      </c>
      <c r="H285" s="35" t="s">
        <v>274</v>
      </c>
      <c r="I285" s="35" t="s">
        <v>1310</v>
      </c>
      <c r="J285" s="17">
        <v>1</v>
      </c>
      <c r="K285" s="35" t="s">
        <v>1190</v>
      </c>
      <c r="L285" s="35" t="s">
        <v>1518</v>
      </c>
    </row>
    <row r="286" spans="1:12" x14ac:dyDescent="0.35">
      <c r="A286" s="35" t="s">
        <v>730</v>
      </c>
      <c r="B286" s="35" t="s">
        <v>972</v>
      </c>
      <c r="C286" s="41">
        <v>4</v>
      </c>
      <c r="D286" s="38">
        <v>23987.55</v>
      </c>
      <c r="E286" s="38">
        <v>23987.55</v>
      </c>
      <c r="F286" s="37">
        <v>688943</v>
      </c>
      <c r="G286" s="39" t="s">
        <v>660</v>
      </c>
      <c r="H286" s="35" t="s">
        <v>274</v>
      </c>
      <c r="I286" s="35" t="s">
        <v>1310</v>
      </c>
      <c r="J286" s="17">
        <v>1</v>
      </c>
      <c r="K286" s="35" t="s">
        <v>1190</v>
      </c>
      <c r="L286" s="35" t="s">
        <v>1518</v>
      </c>
    </row>
    <row r="287" spans="1:12" x14ac:dyDescent="0.35">
      <c r="A287" s="35" t="s">
        <v>730</v>
      </c>
      <c r="B287" s="35" t="s">
        <v>934</v>
      </c>
      <c r="C287" s="41">
        <v>4</v>
      </c>
      <c r="D287" s="38">
        <v>24000</v>
      </c>
      <c r="E287" s="38">
        <v>24000</v>
      </c>
      <c r="F287" s="37">
        <v>695079</v>
      </c>
      <c r="G287" s="39" t="s">
        <v>660</v>
      </c>
      <c r="H287" s="35" t="s">
        <v>303</v>
      </c>
      <c r="I287" s="35" t="s">
        <v>1083</v>
      </c>
      <c r="J287" s="17">
        <v>1</v>
      </c>
      <c r="K287" s="35" t="s">
        <v>142</v>
      </c>
      <c r="L287" s="35" t="s">
        <v>1518</v>
      </c>
    </row>
    <row r="288" spans="1:12" x14ac:dyDescent="0.35">
      <c r="A288" s="35" t="s">
        <v>730</v>
      </c>
      <c r="B288" s="35" t="s">
        <v>935</v>
      </c>
      <c r="C288" s="41">
        <v>4</v>
      </c>
      <c r="D288" s="38">
        <v>24000</v>
      </c>
      <c r="E288" s="38">
        <v>24000</v>
      </c>
      <c r="F288" s="37">
        <v>695091</v>
      </c>
      <c r="G288" s="39" t="s">
        <v>660</v>
      </c>
      <c r="H288" s="35" t="s">
        <v>303</v>
      </c>
      <c r="I288" s="35" t="s">
        <v>1083</v>
      </c>
      <c r="J288" s="17">
        <v>1</v>
      </c>
      <c r="K288" s="35" t="s">
        <v>142</v>
      </c>
      <c r="L288" s="35" t="s">
        <v>1518</v>
      </c>
    </row>
    <row r="289" spans="1:12" x14ac:dyDescent="0.35">
      <c r="A289" s="35" t="s">
        <v>730</v>
      </c>
      <c r="B289" s="35" t="s">
        <v>936</v>
      </c>
      <c r="C289" s="41">
        <v>4</v>
      </c>
      <c r="D289" s="38">
        <v>24000</v>
      </c>
      <c r="E289" s="38">
        <v>24000</v>
      </c>
      <c r="F289" s="37">
        <v>695092</v>
      </c>
      <c r="G289" s="39" t="s">
        <v>660</v>
      </c>
      <c r="H289" s="35" t="s">
        <v>303</v>
      </c>
      <c r="I289" s="35" t="s">
        <v>1083</v>
      </c>
      <c r="J289" s="17">
        <v>1</v>
      </c>
      <c r="K289" s="35" t="s">
        <v>142</v>
      </c>
      <c r="L289" s="35" t="s">
        <v>1518</v>
      </c>
    </row>
    <row r="290" spans="1:12" x14ac:dyDescent="0.35">
      <c r="A290" s="35" t="s">
        <v>730</v>
      </c>
      <c r="B290" s="35" t="s">
        <v>938</v>
      </c>
      <c r="C290" s="37"/>
      <c r="D290" s="38">
        <v>24000</v>
      </c>
      <c r="E290" s="38"/>
      <c r="F290" s="37"/>
      <c r="G290" s="36" t="s">
        <v>1113</v>
      </c>
      <c r="H290" s="35" t="s">
        <v>403</v>
      </c>
      <c r="I290" s="35" t="s">
        <v>1616</v>
      </c>
      <c r="J290" s="17" t="s">
        <v>403</v>
      </c>
      <c r="K290" s="35" t="s">
        <v>403</v>
      </c>
      <c r="L290" s="35" t="s">
        <v>1518</v>
      </c>
    </row>
    <row r="291" spans="1:12" x14ac:dyDescent="0.35">
      <c r="A291" s="35" t="s">
        <v>730</v>
      </c>
      <c r="B291" s="35" t="s">
        <v>939</v>
      </c>
      <c r="C291" s="37"/>
      <c r="D291" s="38">
        <v>24000</v>
      </c>
      <c r="E291" s="38"/>
      <c r="F291" s="37"/>
      <c r="G291" s="36" t="s">
        <v>1113</v>
      </c>
      <c r="H291" s="35" t="s">
        <v>403</v>
      </c>
      <c r="I291" s="35" t="s">
        <v>1616</v>
      </c>
      <c r="J291" s="17" t="s">
        <v>403</v>
      </c>
      <c r="K291" s="35" t="s">
        <v>403</v>
      </c>
      <c r="L291" s="35" t="s">
        <v>1518</v>
      </c>
    </row>
    <row r="292" spans="1:12" x14ac:dyDescent="0.35">
      <c r="A292" s="35" t="s">
        <v>730</v>
      </c>
      <c r="B292" s="35" t="s">
        <v>940</v>
      </c>
      <c r="C292" s="37"/>
      <c r="D292" s="38">
        <v>24000</v>
      </c>
      <c r="E292" s="38"/>
      <c r="F292" s="37"/>
      <c r="G292" s="36" t="s">
        <v>1113</v>
      </c>
      <c r="H292" s="35" t="s">
        <v>403</v>
      </c>
      <c r="I292" s="35" t="s">
        <v>1616</v>
      </c>
      <c r="J292" s="17" t="s">
        <v>403</v>
      </c>
      <c r="K292" s="35" t="s">
        <v>403</v>
      </c>
      <c r="L292" s="35" t="s">
        <v>1518</v>
      </c>
    </row>
    <row r="293" spans="1:12" x14ac:dyDescent="0.35">
      <c r="A293" s="35" t="s">
        <v>730</v>
      </c>
      <c r="B293" s="35" t="s">
        <v>941</v>
      </c>
      <c r="C293" s="37"/>
      <c r="D293" s="38">
        <v>24000</v>
      </c>
      <c r="E293" s="38"/>
      <c r="F293" s="37"/>
      <c r="G293" s="36" t="s">
        <v>1113</v>
      </c>
      <c r="H293" s="35" t="s">
        <v>403</v>
      </c>
      <c r="I293" s="35" t="s">
        <v>1616</v>
      </c>
      <c r="J293" s="17" t="s">
        <v>403</v>
      </c>
      <c r="K293" s="35" t="s">
        <v>403</v>
      </c>
      <c r="L293" s="35" t="s">
        <v>1518</v>
      </c>
    </row>
    <row r="294" spans="1:12" x14ac:dyDescent="0.35">
      <c r="A294" s="35" t="s">
        <v>730</v>
      </c>
      <c r="B294" s="35" t="s">
        <v>937</v>
      </c>
      <c r="C294" s="37"/>
      <c r="D294" s="38">
        <v>24000</v>
      </c>
      <c r="E294" s="38"/>
      <c r="F294" s="37"/>
      <c r="G294" s="36" t="s">
        <v>1113</v>
      </c>
      <c r="H294" s="35" t="s">
        <v>403</v>
      </c>
      <c r="I294" s="35" t="s">
        <v>1616</v>
      </c>
      <c r="J294" s="17" t="s">
        <v>403</v>
      </c>
      <c r="K294" s="35" t="s">
        <v>403</v>
      </c>
      <c r="L294" s="35" t="s">
        <v>1518</v>
      </c>
    </row>
    <row r="295" spans="1:12" x14ac:dyDescent="0.35">
      <c r="A295" s="35" t="s">
        <v>730</v>
      </c>
      <c r="B295" s="35" t="s">
        <v>942</v>
      </c>
      <c r="C295" s="37"/>
      <c r="D295" s="38">
        <v>24000</v>
      </c>
      <c r="E295" s="38">
        <v>24000</v>
      </c>
      <c r="F295" s="37">
        <v>701651</v>
      </c>
      <c r="G295" s="36" t="s">
        <v>845</v>
      </c>
      <c r="H295" s="35" t="s">
        <v>303</v>
      </c>
      <c r="I295" s="35" t="s">
        <v>403</v>
      </c>
      <c r="J295" s="17" t="s">
        <v>403</v>
      </c>
      <c r="K295" s="35" t="s">
        <v>403</v>
      </c>
      <c r="L295" s="35" t="s">
        <v>1518</v>
      </c>
    </row>
    <row r="296" spans="1:12" x14ac:dyDescent="0.35">
      <c r="A296" s="35" t="s">
        <v>672</v>
      </c>
      <c r="B296" s="35" t="s">
        <v>1119</v>
      </c>
      <c r="C296" s="41">
        <v>0</v>
      </c>
      <c r="D296" s="38">
        <v>23955</v>
      </c>
      <c r="E296" s="38">
        <v>23955</v>
      </c>
      <c r="F296" s="37">
        <v>693151</v>
      </c>
      <c r="G296" s="39" t="s">
        <v>1621</v>
      </c>
      <c r="H296" s="35" t="s">
        <v>298</v>
      </c>
      <c r="I296" s="35" t="s">
        <v>403</v>
      </c>
      <c r="J296" s="17" t="s">
        <v>403</v>
      </c>
      <c r="K296" s="35" t="s">
        <v>403</v>
      </c>
      <c r="L296" s="35" t="s">
        <v>1453</v>
      </c>
    </row>
    <row r="297" spans="1:12" x14ac:dyDescent="0.35">
      <c r="A297" s="35" t="s">
        <v>672</v>
      </c>
      <c r="B297" s="35" t="s">
        <v>1120</v>
      </c>
      <c r="C297" s="41">
        <v>0</v>
      </c>
      <c r="D297" s="38">
        <v>23835</v>
      </c>
      <c r="E297" s="38">
        <v>23835</v>
      </c>
      <c r="F297" s="37">
        <v>693156</v>
      </c>
      <c r="G297" s="39" t="s">
        <v>1621</v>
      </c>
      <c r="H297" s="35" t="s">
        <v>298</v>
      </c>
      <c r="I297" s="35" t="s">
        <v>403</v>
      </c>
      <c r="J297" s="17" t="s">
        <v>403</v>
      </c>
      <c r="K297" s="35" t="s">
        <v>403</v>
      </c>
      <c r="L297" s="35" t="s">
        <v>1453</v>
      </c>
    </row>
    <row r="298" spans="1:12" x14ac:dyDescent="0.35">
      <c r="A298" s="35" t="s">
        <v>672</v>
      </c>
      <c r="B298" s="35" t="s">
        <v>1121</v>
      </c>
      <c r="C298" s="41">
        <v>0</v>
      </c>
      <c r="D298" s="38">
        <v>24000</v>
      </c>
      <c r="E298" s="38">
        <v>24000</v>
      </c>
      <c r="F298" s="37">
        <v>694960</v>
      </c>
      <c r="G298" s="39" t="s">
        <v>1621</v>
      </c>
      <c r="H298" s="35" t="s">
        <v>268</v>
      </c>
      <c r="I298" s="35" t="s">
        <v>403</v>
      </c>
      <c r="J298" s="17" t="s">
        <v>403</v>
      </c>
      <c r="K298" s="35" t="s">
        <v>403</v>
      </c>
      <c r="L298" s="35" t="s">
        <v>1453</v>
      </c>
    </row>
    <row r="299" spans="1:12" x14ac:dyDescent="0.35">
      <c r="A299" s="35" t="s">
        <v>258</v>
      </c>
      <c r="B299" s="35" t="s">
        <v>1246</v>
      </c>
      <c r="C299" s="41">
        <v>2</v>
      </c>
      <c r="D299" s="38">
        <v>23993.200000000001</v>
      </c>
      <c r="E299" s="38">
        <v>23993.200000000001</v>
      </c>
      <c r="F299" s="37">
        <v>692160</v>
      </c>
      <c r="G299" s="36" t="s">
        <v>1630</v>
      </c>
      <c r="H299" s="35" t="s">
        <v>276</v>
      </c>
      <c r="I299" s="35" t="s">
        <v>1309</v>
      </c>
      <c r="J299" s="17">
        <v>1</v>
      </c>
      <c r="K299" s="35" t="s">
        <v>1303</v>
      </c>
      <c r="L299" s="35" t="s">
        <v>1463</v>
      </c>
    </row>
    <row r="300" spans="1:12" x14ac:dyDescent="0.35">
      <c r="A300" s="35" t="s">
        <v>258</v>
      </c>
      <c r="B300" s="35" t="s">
        <v>1253</v>
      </c>
      <c r="C300" s="41">
        <v>0</v>
      </c>
      <c r="D300" s="38">
        <v>23990.400000000001</v>
      </c>
      <c r="E300" s="38">
        <v>23990.400000000001</v>
      </c>
      <c r="F300" s="37">
        <v>692408</v>
      </c>
      <c r="G300" s="36" t="s">
        <v>1629</v>
      </c>
      <c r="H300" s="35" t="s">
        <v>276</v>
      </c>
      <c r="I300" s="35" t="s">
        <v>403</v>
      </c>
      <c r="J300" s="17" t="s">
        <v>403</v>
      </c>
      <c r="K300" s="35" t="s">
        <v>403</v>
      </c>
      <c r="L300" s="35" t="s">
        <v>1459</v>
      </c>
    </row>
    <row r="301" spans="1:12" x14ac:dyDescent="0.35">
      <c r="A301" s="35" t="s">
        <v>258</v>
      </c>
      <c r="B301" s="35" t="s">
        <v>1247</v>
      </c>
      <c r="C301" s="41">
        <v>2</v>
      </c>
      <c r="D301" s="38">
        <v>23993.200000000001</v>
      </c>
      <c r="E301" s="38">
        <v>23993.200000000001</v>
      </c>
      <c r="F301" s="37">
        <v>692161</v>
      </c>
      <c r="G301" s="36" t="s">
        <v>1630</v>
      </c>
      <c r="H301" s="35" t="s">
        <v>276</v>
      </c>
      <c r="I301" s="35" t="s">
        <v>1309</v>
      </c>
      <c r="J301" s="17">
        <v>1</v>
      </c>
      <c r="K301" s="35" t="s">
        <v>1303</v>
      </c>
      <c r="L301" s="35" t="s">
        <v>1463</v>
      </c>
    </row>
    <row r="302" spans="1:12" x14ac:dyDescent="0.35">
      <c r="A302" s="35" t="s">
        <v>258</v>
      </c>
      <c r="B302" s="35" t="s">
        <v>1248</v>
      </c>
      <c r="C302" s="41">
        <v>1</v>
      </c>
      <c r="D302" s="38">
        <v>23993.200000000001</v>
      </c>
      <c r="E302" s="38">
        <v>23993.200000000001</v>
      </c>
      <c r="F302" s="37">
        <v>692162</v>
      </c>
      <c r="G302" s="36" t="s">
        <v>1630</v>
      </c>
      <c r="H302" s="35" t="s">
        <v>276</v>
      </c>
      <c r="I302" s="35" t="s">
        <v>1309</v>
      </c>
      <c r="J302" s="17">
        <v>1</v>
      </c>
      <c r="K302" s="35" t="s">
        <v>1303</v>
      </c>
      <c r="L302" s="35" t="s">
        <v>1463</v>
      </c>
    </row>
    <row r="303" spans="1:12" x14ac:dyDescent="0.35">
      <c r="A303" s="35" t="s">
        <v>258</v>
      </c>
      <c r="B303" s="35" t="s">
        <v>1257</v>
      </c>
      <c r="C303" s="41">
        <v>1</v>
      </c>
      <c r="D303" s="38">
        <v>23990.400000000001</v>
      </c>
      <c r="E303" s="38">
        <v>23990.400000000001</v>
      </c>
      <c r="F303" s="37">
        <v>692154</v>
      </c>
      <c r="G303" s="36" t="s">
        <v>1630</v>
      </c>
      <c r="H303" s="35" t="s">
        <v>276</v>
      </c>
      <c r="I303" s="35" t="s">
        <v>1309</v>
      </c>
      <c r="J303" s="17">
        <v>1</v>
      </c>
      <c r="K303" s="35" t="s">
        <v>1303</v>
      </c>
      <c r="L303" s="35" t="s">
        <v>1464</v>
      </c>
    </row>
    <row r="304" spans="1:12" x14ac:dyDescent="0.35">
      <c r="A304" s="35" t="s">
        <v>258</v>
      </c>
      <c r="B304" s="35" t="s">
        <v>1250</v>
      </c>
      <c r="C304" s="41">
        <v>1</v>
      </c>
      <c r="D304" s="38">
        <v>24000</v>
      </c>
      <c r="E304" s="38">
        <v>24000</v>
      </c>
      <c r="F304" s="37">
        <v>692155</v>
      </c>
      <c r="G304" s="36" t="s">
        <v>1630</v>
      </c>
      <c r="H304" s="35" t="s">
        <v>276</v>
      </c>
      <c r="I304" s="35" t="s">
        <v>1309</v>
      </c>
      <c r="J304" s="17">
        <v>1</v>
      </c>
      <c r="K304" s="35" t="s">
        <v>1303</v>
      </c>
      <c r="L304" s="35" t="s">
        <v>1457</v>
      </c>
    </row>
    <row r="305" spans="1:12" x14ac:dyDescent="0.35">
      <c r="A305" s="35" t="s">
        <v>258</v>
      </c>
      <c r="B305" s="35" t="s">
        <v>1255</v>
      </c>
      <c r="C305" s="41">
        <v>1</v>
      </c>
      <c r="D305" s="38">
        <v>23990.400000000001</v>
      </c>
      <c r="E305" s="38">
        <v>23990.400000000001</v>
      </c>
      <c r="F305" s="37">
        <v>692409</v>
      </c>
      <c r="G305" s="36" t="s">
        <v>1630</v>
      </c>
      <c r="H305" s="35" t="s">
        <v>276</v>
      </c>
      <c r="I305" s="35" t="s">
        <v>403</v>
      </c>
      <c r="J305" s="17" t="s">
        <v>403</v>
      </c>
      <c r="K305" s="35" t="s">
        <v>403</v>
      </c>
      <c r="L305" s="35" t="s">
        <v>1459</v>
      </c>
    </row>
    <row r="306" spans="1:12" x14ac:dyDescent="0.35">
      <c r="A306" s="35" t="s">
        <v>258</v>
      </c>
      <c r="B306" s="35" t="s">
        <v>1249</v>
      </c>
      <c r="C306" s="41">
        <v>1</v>
      </c>
      <c r="D306" s="38">
        <v>23985.599999999999</v>
      </c>
      <c r="E306" s="38">
        <v>23985.599999999999</v>
      </c>
      <c r="F306" s="37">
        <v>692152</v>
      </c>
      <c r="G306" s="36" t="s">
        <v>1630</v>
      </c>
      <c r="H306" s="35" t="s">
        <v>276</v>
      </c>
      <c r="I306" s="35" t="s">
        <v>1078</v>
      </c>
      <c r="J306" s="17">
        <v>1</v>
      </c>
      <c r="K306" s="35" t="s">
        <v>142</v>
      </c>
      <c r="L306" s="35" t="s">
        <v>1460</v>
      </c>
    </row>
    <row r="307" spans="1:12" x14ac:dyDescent="0.35">
      <c r="A307" s="35" t="s">
        <v>258</v>
      </c>
      <c r="B307" s="35" t="s">
        <v>1251</v>
      </c>
      <c r="C307" s="41">
        <v>0</v>
      </c>
      <c r="D307" s="38">
        <v>24000</v>
      </c>
      <c r="E307" s="38">
        <v>24000</v>
      </c>
      <c r="F307" s="37">
        <v>692156</v>
      </c>
      <c r="G307" s="36" t="s">
        <v>1629</v>
      </c>
      <c r="H307" s="35" t="s">
        <v>276</v>
      </c>
      <c r="I307" s="35" t="s">
        <v>403</v>
      </c>
      <c r="J307" s="17" t="s">
        <v>403</v>
      </c>
      <c r="K307" s="35" t="s">
        <v>403</v>
      </c>
      <c r="L307" s="35" t="s">
        <v>1457</v>
      </c>
    </row>
    <row r="308" spans="1:12" x14ac:dyDescent="0.35">
      <c r="A308" s="35" t="s">
        <v>258</v>
      </c>
      <c r="B308" s="35" t="s">
        <v>1256</v>
      </c>
      <c r="C308" s="41">
        <v>0</v>
      </c>
      <c r="D308" s="38">
        <v>23985.599999999999</v>
      </c>
      <c r="E308" s="38">
        <v>23985.599999999999</v>
      </c>
      <c r="F308" s="37">
        <v>692153</v>
      </c>
      <c r="G308" s="39" t="s">
        <v>1621</v>
      </c>
      <c r="H308" s="35" t="s">
        <v>276</v>
      </c>
      <c r="I308" s="35" t="s">
        <v>403</v>
      </c>
      <c r="J308" s="17" t="s">
        <v>403</v>
      </c>
      <c r="K308" s="35" t="s">
        <v>403</v>
      </c>
      <c r="L308" s="35" t="s">
        <v>1460</v>
      </c>
    </row>
    <row r="309" spans="1:12" x14ac:dyDescent="0.35">
      <c r="A309" s="35" t="s">
        <v>258</v>
      </c>
      <c r="B309" s="35" t="s">
        <v>1259</v>
      </c>
      <c r="C309" s="41">
        <v>0</v>
      </c>
      <c r="D309" s="38">
        <v>24000</v>
      </c>
      <c r="E309" s="38">
        <v>24000</v>
      </c>
      <c r="F309" s="37">
        <v>692159</v>
      </c>
      <c r="G309" s="39" t="s">
        <v>1621</v>
      </c>
      <c r="H309" s="35" t="s">
        <v>276</v>
      </c>
      <c r="I309" s="35" t="s">
        <v>403</v>
      </c>
      <c r="J309" s="17" t="s">
        <v>403</v>
      </c>
      <c r="K309" s="35" t="s">
        <v>403</v>
      </c>
      <c r="L309" s="35" t="s">
        <v>1457</v>
      </c>
    </row>
    <row r="310" spans="1:12" x14ac:dyDescent="0.35">
      <c r="A310" s="35" t="s">
        <v>258</v>
      </c>
      <c r="B310" s="35" t="s">
        <v>1252</v>
      </c>
      <c r="C310" s="41">
        <v>0</v>
      </c>
      <c r="D310" s="38">
        <v>23993.200000000001</v>
      </c>
      <c r="E310" s="38">
        <v>23993.200000000001</v>
      </c>
      <c r="F310" s="37">
        <v>692164</v>
      </c>
      <c r="G310" s="39" t="s">
        <v>1621</v>
      </c>
      <c r="H310" s="35" t="s">
        <v>276</v>
      </c>
      <c r="I310" s="35" t="s">
        <v>403</v>
      </c>
      <c r="J310" s="17" t="s">
        <v>403</v>
      </c>
      <c r="K310" s="35" t="s">
        <v>403</v>
      </c>
      <c r="L310" s="35" t="s">
        <v>1463</v>
      </c>
    </row>
    <row r="311" spans="1:12" x14ac:dyDescent="0.35">
      <c r="A311" s="35" t="s">
        <v>258</v>
      </c>
      <c r="B311" s="35" t="s">
        <v>1258</v>
      </c>
      <c r="C311" s="41">
        <v>0</v>
      </c>
      <c r="D311" s="38">
        <v>24000</v>
      </c>
      <c r="E311" s="38">
        <v>24000</v>
      </c>
      <c r="F311" s="37">
        <v>692158</v>
      </c>
      <c r="G311" s="39" t="s">
        <v>1621</v>
      </c>
      <c r="H311" s="35" t="s">
        <v>276</v>
      </c>
      <c r="I311" s="35" t="s">
        <v>403</v>
      </c>
      <c r="J311" s="17" t="s">
        <v>403</v>
      </c>
      <c r="K311" s="35" t="s">
        <v>403</v>
      </c>
      <c r="L311" s="35" t="s">
        <v>1457</v>
      </c>
    </row>
    <row r="312" spans="1:12" x14ac:dyDescent="0.35">
      <c r="A312" s="35" t="s">
        <v>258</v>
      </c>
      <c r="B312" s="35" t="s">
        <v>1540</v>
      </c>
      <c r="C312" s="37"/>
      <c r="D312" s="38">
        <v>24000</v>
      </c>
      <c r="E312" s="38"/>
      <c r="F312" s="37"/>
      <c r="G312" s="36" t="s">
        <v>1113</v>
      </c>
      <c r="H312" s="35" t="s">
        <v>403</v>
      </c>
      <c r="I312" s="35" t="s">
        <v>1614</v>
      </c>
      <c r="J312" s="17" t="s">
        <v>403</v>
      </c>
      <c r="K312" s="35" t="s">
        <v>403</v>
      </c>
      <c r="L312" s="35" t="s">
        <v>1506</v>
      </c>
    </row>
    <row r="313" spans="1:12" x14ac:dyDescent="0.35">
      <c r="A313" s="35" t="s">
        <v>258</v>
      </c>
      <c r="B313" s="35" t="s">
        <v>1541</v>
      </c>
      <c r="C313" s="37"/>
      <c r="D313" s="38">
        <v>24000</v>
      </c>
      <c r="E313" s="38"/>
      <c r="F313" s="37"/>
      <c r="G313" s="36" t="s">
        <v>1113</v>
      </c>
      <c r="H313" s="35" t="s">
        <v>403</v>
      </c>
      <c r="I313" s="35" t="s">
        <v>1614</v>
      </c>
      <c r="J313" s="17" t="s">
        <v>403</v>
      </c>
      <c r="K313" s="35" t="s">
        <v>403</v>
      </c>
      <c r="L313" s="35" t="s">
        <v>1506</v>
      </c>
    </row>
    <row r="314" spans="1:12" x14ac:dyDescent="0.35">
      <c r="A314" s="35" t="s">
        <v>258</v>
      </c>
      <c r="B314" s="35" t="s">
        <v>1542</v>
      </c>
      <c r="C314" s="37"/>
      <c r="D314" s="38">
        <v>24000</v>
      </c>
      <c r="E314" s="38"/>
      <c r="F314" s="37"/>
      <c r="G314" s="36" t="s">
        <v>1113</v>
      </c>
      <c r="H314" s="35" t="s">
        <v>403</v>
      </c>
      <c r="I314" s="35" t="s">
        <v>1614</v>
      </c>
      <c r="J314" s="17" t="s">
        <v>403</v>
      </c>
      <c r="K314" s="35" t="s">
        <v>403</v>
      </c>
      <c r="L314" s="35" t="s">
        <v>1506</v>
      </c>
    </row>
    <row r="315" spans="1:12" x14ac:dyDescent="0.35">
      <c r="A315" s="35" t="s">
        <v>258</v>
      </c>
      <c r="B315" s="35" t="s">
        <v>1543</v>
      </c>
      <c r="C315" s="37"/>
      <c r="D315" s="38">
        <v>24000</v>
      </c>
      <c r="E315" s="38"/>
      <c r="F315" s="37"/>
      <c r="G315" s="36" t="s">
        <v>1113</v>
      </c>
      <c r="H315" s="35" t="s">
        <v>403</v>
      </c>
      <c r="I315" s="35" t="s">
        <v>1614</v>
      </c>
      <c r="J315" s="17" t="s">
        <v>403</v>
      </c>
      <c r="K315" s="35" t="s">
        <v>403</v>
      </c>
      <c r="L315" s="35" t="s">
        <v>1452</v>
      </c>
    </row>
    <row r="316" spans="1:12" x14ac:dyDescent="0.35">
      <c r="A316" s="35" t="s">
        <v>258</v>
      </c>
      <c r="B316" s="35" t="s">
        <v>1544</v>
      </c>
      <c r="C316" s="37"/>
      <c r="D316" s="38">
        <v>24000</v>
      </c>
      <c r="E316" s="38"/>
      <c r="F316" s="37"/>
      <c r="G316" s="36" t="s">
        <v>1113</v>
      </c>
      <c r="H316" s="35" t="s">
        <v>403</v>
      </c>
      <c r="I316" s="35" t="s">
        <v>1614</v>
      </c>
      <c r="J316" s="17" t="s">
        <v>403</v>
      </c>
      <c r="K316" s="35" t="s">
        <v>403</v>
      </c>
      <c r="L316" s="35" t="s">
        <v>1452</v>
      </c>
    </row>
    <row r="317" spans="1:12" x14ac:dyDescent="0.35">
      <c r="A317" s="35" t="s">
        <v>1316</v>
      </c>
      <c r="B317" s="35" t="s">
        <v>1317</v>
      </c>
      <c r="C317" s="41">
        <v>3</v>
      </c>
      <c r="D317" s="38">
        <v>23995.040000000001</v>
      </c>
      <c r="E317" s="38">
        <v>23995.040000000001</v>
      </c>
      <c r="F317" s="37">
        <v>697321</v>
      </c>
      <c r="G317" s="39" t="s">
        <v>660</v>
      </c>
      <c r="H317" s="35" t="s">
        <v>303</v>
      </c>
      <c r="I317" s="35" t="s">
        <v>1611</v>
      </c>
      <c r="J317" s="17">
        <v>1</v>
      </c>
      <c r="K317" s="35" t="s">
        <v>1303</v>
      </c>
      <c r="L317" s="35" t="s">
        <v>1450</v>
      </c>
    </row>
    <row r="318" spans="1:12" x14ac:dyDescent="0.35">
      <c r="A318" s="35" t="s">
        <v>1316</v>
      </c>
      <c r="B318" s="35" t="s">
        <v>1318</v>
      </c>
      <c r="C318" s="41">
        <v>3</v>
      </c>
      <c r="D318" s="38">
        <v>23989.24</v>
      </c>
      <c r="E318" s="38">
        <v>23989.24</v>
      </c>
      <c r="F318" s="37">
        <v>697322</v>
      </c>
      <c r="G318" s="39" t="s">
        <v>660</v>
      </c>
      <c r="H318" s="35" t="s">
        <v>303</v>
      </c>
      <c r="I318" s="35" t="s">
        <v>1611</v>
      </c>
      <c r="J318" s="17">
        <v>1</v>
      </c>
      <c r="K318" s="35" t="s">
        <v>1303</v>
      </c>
      <c r="L318" s="35" t="s">
        <v>1450</v>
      </c>
    </row>
    <row r="319" spans="1:12" x14ac:dyDescent="0.35">
      <c r="A319" s="35" t="s">
        <v>1316</v>
      </c>
      <c r="B319" s="35" t="s">
        <v>1319</v>
      </c>
      <c r="C319" s="41">
        <v>3</v>
      </c>
      <c r="D319" s="38">
        <v>23908.76</v>
      </c>
      <c r="E319" s="38">
        <v>23908.76</v>
      </c>
      <c r="F319" s="37">
        <v>697324</v>
      </c>
      <c r="G319" s="39" t="s">
        <v>660</v>
      </c>
      <c r="H319" s="35" t="s">
        <v>303</v>
      </c>
      <c r="I319" s="35" t="s">
        <v>1611</v>
      </c>
      <c r="J319" s="17">
        <v>1</v>
      </c>
      <c r="K319" s="35" t="s">
        <v>1303</v>
      </c>
      <c r="L319" s="35" t="s">
        <v>1450</v>
      </c>
    </row>
    <row r="320" spans="1:12" x14ac:dyDescent="0.35">
      <c r="A320" s="35" t="s">
        <v>36</v>
      </c>
      <c r="B320" s="35" t="s">
        <v>1365</v>
      </c>
      <c r="C320" s="41">
        <v>-1</v>
      </c>
      <c r="D320" s="38">
        <v>24000</v>
      </c>
      <c r="E320" s="38">
        <v>24000</v>
      </c>
      <c r="F320" s="37">
        <v>680206</v>
      </c>
      <c r="G320" s="36" t="s">
        <v>1629</v>
      </c>
      <c r="H320" s="35" t="s">
        <v>270</v>
      </c>
      <c r="I320" s="35" t="s">
        <v>403</v>
      </c>
      <c r="J320" s="17" t="s">
        <v>403</v>
      </c>
      <c r="K320" s="35" t="s">
        <v>403</v>
      </c>
      <c r="L320" s="35" t="s">
        <v>1455</v>
      </c>
    </row>
    <row r="321" spans="1:12" x14ac:dyDescent="0.35">
      <c r="A321" s="35" t="s">
        <v>36</v>
      </c>
      <c r="B321" s="35" t="s">
        <v>885</v>
      </c>
      <c r="C321" s="41">
        <v>1</v>
      </c>
      <c r="D321" s="38">
        <v>24000</v>
      </c>
      <c r="E321" s="38">
        <v>24000</v>
      </c>
      <c r="F321" s="37">
        <v>681787</v>
      </c>
      <c r="G321" s="36" t="s">
        <v>1630</v>
      </c>
      <c r="H321" s="35" t="s">
        <v>270</v>
      </c>
      <c r="I321" s="35" t="s">
        <v>1207</v>
      </c>
      <c r="J321" s="17">
        <v>1</v>
      </c>
      <c r="K321" s="35" t="s">
        <v>115</v>
      </c>
      <c r="L321" s="35" t="s">
        <v>1455</v>
      </c>
    </row>
    <row r="322" spans="1:12" x14ac:dyDescent="0.35">
      <c r="A322" s="35" t="s">
        <v>36</v>
      </c>
      <c r="B322" s="35" t="s">
        <v>1060</v>
      </c>
      <c r="C322" s="41">
        <v>3</v>
      </c>
      <c r="D322" s="38">
        <v>23991.13</v>
      </c>
      <c r="E322" s="38">
        <v>23991.13</v>
      </c>
      <c r="F322" s="37">
        <v>691106</v>
      </c>
      <c r="G322" s="36" t="s">
        <v>1630</v>
      </c>
      <c r="H322" s="35" t="s">
        <v>265</v>
      </c>
      <c r="I322" s="35" t="s">
        <v>1078</v>
      </c>
      <c r="J322" s="17">
        <v>1</v>
      </c>
      <c r="K322" s="35" t="s">
        <v>142</v>
      </c>
      <c r="L322" s="35" t="s">
        <v>1461</v>
      </c>
    </row>
    <row r="323" spans="1:12" x14ac:dyDescent="0.35">
      <c r="A323" s="35" t="s">
        <v>36</v>
      </c>
      <c r="B323" s="35" t="s">
        <v>1062</v>
      </c>
      <c r="C323" s="41">
        <v>0</v>
      </c>
      <c r="D323" s="38">
        <v>23865</v>
      </c>
      <c r="E323" s="38">
        <v>23865</v>
      </c>
      <c r="F323" s="37">
        <v>684824</v>
      </c>
      <c r="G323" s="36" t="s">
        <v>1629</v>
      </c>
      <c r="H323" s="35" t="s">
        <v>270</v>
      </c>
      <c r="I323" s="35" t="s">
        <v>403</v>
      </c>
      <c r="J323" s="17" t="s">
        <v>403</v>
      </c>
      <c r="K323" s="35" t="s">
        <v>403</v>
      </c>
      <c r="L323" s="35" t="s">
        <v>1455</v>
      </c>
    </row>
    <row r="324" spans="1:12" x14ac:dyDescent="0.35">
      <c r="A324" s="35" t="s">
        <v>36</v>
      </c>
      <c r="B324" s="35" t="s">
        <v>1063</v>
      </c>
      <c r="C324" s="41">
        <v>0</v>
      </c>
      <c r="D324" s="38">
        <v>24000</v>
      </c>
      <c r="E324" s="38">
        <v>24000</v>
      </c>
      <c r="F324" s="37">
        <v>685117</v>
      </c>
      <c r="G324" s="36" t="s">
        <v>1629</v>
      </c>
      <c r="H324" s="35" t="s">
        <v>298</v>
      </c>
      <c r="I324" s="35" t="s">
        <v>403</v>
      </c>
      <c r="J324" s="17" t="s">
        <v>403</v>
      </c>
      <c r="K324" s="35" t="s">
        <v>403</v>
      </c>
      <c r="L324" s="35" t="s">
        <v>1455</v>
      </c>
    </row>
    <row r="325" spans="1:12" x14ac:dyDescent="0.35">
      <c r="A325" s="35" t="s">
        <v>36</v>
      </c>
      <c r="B325" s="35" t="s">
        <v>1064</v>
      </c>
      <c r="C325" s="41">
        <v>0</v>
      </c>
      <c r="D325" s="38">
        <v>24000</v>
      </c>
      <c r="E325" s="38">
        <v>24000</v>
      </c>
      <c r="F325" s="37">
        <v>685118</v>
      </c>
      <c r="G325" s="36" t="s">
        <v>1629</v>
      </c>
      <c r="H325" s="35" t="s">
        <v>298</v>
      </c>
      <c r="I325" s="35" t="s">
        <v>403</v>
      </c>
      <c r="J325" s="17" t="s">
        <v>403</v>
      </c>
      <c r="K325" s="35" t="s">
        <v>403</v>
      </c>
      <c r="L325" s="35" t="s">
        <v>1455</v>
      </c>
    </row>
    <row r="326" spans="1:12" x14ac:dyDescent="0.35">
      <c r="A326" s="35" t="s">
        <v>36</v>
      </c>
      <c r="B326" s="35" t="s">
        <v>1065</v>
      </c>
      <c r="C326" s="41">
        <v>0</v>
      </c>
      <c r="D326" s="38">
        <v>24000</v>
      </c>
      <c r="E326" s="38">
        <v>24000</v>
      </c>
      <c r="F326" s="37">
        <v>685120</v>
      </c>
      <c r="G326" s="36" t="s">
        <v>1629</v>
      </c>
      <c r="H326" s="35" t="s">
        <v>298</v>
      </c>
      <c r="I326" s="35" t="s">
        <v>403</v>
      </c>
      <c r="J326" s="17" t="s">
        <v>403</v>
      </c>
      <c r="K326" s="35" t="s">
        <v>403</v>
      </c>
      <c r="L326" s="35" t="s">
        <v>1455</v>
      </c>
    </row>
    <row r="327" spans="1:12" x14ac:dyDescent="0.35">
      <c r="A327" s="35" t="s">
        <v>36</v>
      </c>
      <c r="B327" s="35" t="s">
        <v>1066</v>
      </c>
      <c r="C327" s="41">
        <v>0</v>
      </c>
      <c r="D327" s="38">
        <v>24000</v>
      </c>
      <c r="E327" s="38">
        <v>24000</v>
      </c>
      <c r="F327" s="37">
        <v>685123</v>
      </c>
      <c r="G327" s="36" t="s">
        <v>1629</v>
      </c>
      <c r="H327" s="35" t="s">
        <v>298</v>
      </c>
      <c r="I327" s="35" t="s">
        <v>403</v>
      </c>
      <c r="J327" s="17" t="s">
        <v>403</v>
      </c>
      <c r="K327" s="35" t="s">
        <v>403</v>
      </c>
      <c r="L327" s="35" t="s">
        <v>1455</v>
      </c>
    </row>
    <row r="328" spans="1:12" x14ac:dyDescent="0.35">
      <c r="A328" s="35" t="s">
        <v>36</v>
      </c>
      <c r="B328" s="35" t="s">
        <v>976</v>
      </c>
      <c r="C328" s="41">
        <v>0</v>
      </c>
      <c r="D328" s="38">
        <v>24000</v>
      </c>
      <c r="E328" s="38">
        <v>24000</v>
      </c>
      <c r="F328" s="37">
        <v>685125</v>
      </c>
      <c r="G328" s="36" t="s">
        <v>1629</v>
      </c>
      <c r="H328" s="35" t="s">
        <v>298</v>
      </c>
      <c r="I328" s="35" t="s">
        <v>403</v>
      </c>
      <c r="J328" s="17" t="s">
        <v>403</v>
      </c>
      <c r="K328" s="35" t="s">
        <v>403</v>
      </c>
      <c r="L328" s="35" t="s">
        <v>1455</v>
      </c>
    </row>
    <row r="329" spans="1:12" x14ac:dyDescent="0.35">
      <c r="A329" s="35" t="s">
        <v>36</v>
      </c>
      <c r="B329" s="35" t="s">
        <v>975</v>
      </c>
      <c r="C329" s="41">
        <v>0</v>
      </c>
      <c r="D329" s="38">
        <v>24000</v>
      </c>
      <c r="E329" s="38">
        <v>24000</v>
      </c>
      <c r="F329" s="37">
        <v>691433</v>
      </c>
      <c r="G329" s="36" t="s">
        <v>1629</v>
      </c>
      <c r="H329" s="35" t="s">
        <v>298</v>
      </c>
      <c r="I329" s="35" t="s">
        <v>403</v>
      </c>
      <c r="J329" s="17" t="s">
        <v>403</v>
      </c>
      <c r="K329" s="35" t="s">
        <v>403</v>
      </c>
      <c r="L329" s="35" t="s">
        <v>1455</v>
      </c>
    </row>
    <row r="330" spans="1:12" x14ac:dyDescent="0.35">
      <c r="A330" s="35" t="s">
        <v>36</v>
      </c>
      <c r="B330" s="35" t="s">
        <v>979</v>
      </c>
      <c r="C330" s="41">
        <v>0</v>
      </c>
      <c r="D330" s="38">
        <v>23994</v>
      </c>
      <c r="E330" s="38">
        <v>23994</v>
      </c>
      <c r="F330" s="37">
        <v>689705</v>
      </c>
      <c r="G330" s="36" t="s">
        <v>1629</v>
      </c>
      <c r="H330" s="35" t="s">
        <v>265</v>
      </c>
      <c r="I330" s="35" t="s">
        <v>403</v>
      </c>
      <c r="J330" s="17" t="s">
        <v>403</v>
      </c>
      <c r="K330" s="35" t="s">
        <v>403</v>
      </c>
      <c r="L330" s="35" t="s">
        <v>1458</v>
      </c>
    </row>
    <row r="331" spans="1:12" x14ac:dyDescent="0.35">
      <c r="A331" s="35" t="s">
        <v>36</v>
      </c>
      <c r="B331" s="35" t="s">
        <v>1128</v>
      </c>
      <c r="C331" s="41">
        <v>0</v>
      </c>
      <c r="D331" s="38">
        <v>23917.4</v>
      </c>
      <c r="E331" s="38">
        <v>23917.4</v>
      </c>
      <c r="F331" s="37">
        <v>691186</v>
      </c>
      <c r="G331" s="36" t="s">
        <v>1629</v>
      </c>
      <c r="H331" s="35" t="s">
        <v>265</v>
      </c>
      <c r="I331" s="35" t="s">
        <v>403</v>
      </c>
      <c r="J331" s="17" t="s">
        <v>403</v>
      </c>
      <c r="K331" s="35" t="s">
        <v>403</v>
      </c>
      <c r="L331" s="35" t="s">
        <v>1519</v>
      </c>
    </row>
    <row r="332" spans="1:12" x14ac:dyDescent="0.35">
      <c r="A332" s="35" t="s">
        <v>36</v>
      </c>
      <c r="B332" s="35" t="s">
        <v>978</v>
      </c>
      <c r="C332" s="41">
        <v>1</v>
      </c>
      <c r="D332" s="38">
        <v>24000</v>
      </c>
      <c r="E332" s="38">
        <v>24000</v>
      </c>
      <c r="F332" s="37">
        <v>687831</v>
      </c>
      <c r="G332" s="36" t="s">
        <v>1630</v>
      </c>
      <c r="H332" s="35" t="s">
        <v>276</v>
      </c>
      <c r="I332" s="35" t="s">
        <v>403</v>
      </c>
      <c r="J332" s="17" t="s">
        <v>403</v>
      </c>
      <c r="K332" s="35" t="s">
        <v>403</v>
      </c>
      <c r="L332" s="35" t="s">
        <v>1455</v>
      </c>
    </row>
    <row r="333" spans="1:12" x14ac:dyDescent="0.35">
      <c r="A333" s="35" t="s">
        <v>36</v>
      </c>
      <c r="B333" s="35" t="s">
        <v>977</v>
      </c>
      <c r="C333" s="41">
        <v>1</v>
      </c>
      <c r="D333" s="38">
        <v>24000</v>
      </c>
      <c r="E333" s="38">
        <v>24000</v>
      </c>
      <c r="F333" s="37">
        <v>685794</v>
      </c>
      <c r="G333" s="36" t="s">
        <v>1630</v>
      </c>
      <c r="H333" s="35" t="s">
        <v>276</v>
      </c>
      <c r="I333" s="35" t="s">
        <v>403</v>
      </c>
      <c r="J333" s="17" t="s">
        <v>403</v>
      </c>
      <c r="K333" s="35" t="s">
        <v>403</v>
      </c>
      <c r="L333" s="35" t="s">
        <v>1455</v>
      </c>
    </row>
    <row r="334" spans="1:12" x14ac:dyDescent="0.35">
      <c r="A334" s="35" t="s">
        <v>36</v>
      </c>
      <c r="B334" s="35" t="s">
        <v>1061</v>
      </c>
      <c r="C334" s="41">
        <v>4</v>
      </c>
      <c r="D334" s="38">
        <v>23779.26</v>
      </c>
      <c r="E334" s="38">
        <v>23779.26</v>
      </c>
      <c r="F334" s="37">
        <v>684823</v>
      </c>
      <c r="G334" s="36" t="s">
        <v>1630</v>
      </c>
      <c r="H334" s="35" t="s">
        <v>265</v>
      </c>
      <c r="I334" s="35" t="s">
        <v>1078</v>
      </c>
      <c r="J334" s="17">
        <v>1</v>
      </c>
      <c r="K334" s="35" t="s">
        <v>142</v>
      </c>
      <c r="L334" s="35" t="s">
        <v>1461</v>
      </c>
    </row>
    <row r="335" spans="1:12" x14ac:dyDescent="0.35">
      <c r="A335" s="35" t="s">
        <v>36</v>
      </c>
      <c r="B335" s="35" t="s">
        <v>1122</v>
      </c>
      <c r="C335" s="41">
        <v>0</v>
      </c>
      <c r="D335" s="38">
        <v>11898.13</v>
      </c>
      <c r="E335" s="38">
        <v>11898.13</v>
      </c>
      <c r="F335" s="37">
        <v>696525</v>
      </c>
      <c r="G335" s="36" t="s">
        <v>1629</v>
      </c>
      <c r="H335" s="35" t="s">
        <v>303</v>
      </c>
      <c r="I335" s="35" t="s">
        <v>403</v>
      </c>
      <c r="J335" s="17" t="s">
        <v>403</v>
      </c>
      <c r="K335" s="35" t="s">
        <v>403</v>
      </c>
      <c r="L335" s="35" t="s">
        <v>1450</v>
      </c>
    </row>
    <row r="336" spans="1:12" x14ac:dyDescent="0.35">
      <c r="A336" s="35" t="s">
        <v>36</v>
      </c>
      <c r="B336" s="35" t="s">
        <v>1123</v>
      </c>
      <c r="C336" s="41">
        <v>0</v>
      </c>
      <c r="D336" s="38">
        <v>11885.67</v>
      </c>
      <c r="E336" s="38">
        <v>11885.67</v>
      </c>
      <c r="F336" s="37">
        <v>696525</v>
      </c>
      <c r="G336" s="36" t="s">
        <v>1629</v>
      </c>
      <c r="H336" s="35" t="s">
        <v>303</v>
      </c>
      <c r="I336" s="35" t="s">
        <v>403</v>
      </c>
      <c r="J336" s="17" t="s">
        <v>403</v>
      </c>
      <c r="K336" s="35" t="s">
        <v>403</v>
      </c>
      <c r="L336" s="35" t="s">
        <v>1451</v>
      </c>
    </row>
    <row r="337" spans="1:12" x14ac:dyDescent="0.35">
      <c r="A337" s="35" t="s">
        <v>36</v>
      </c>
      <c r="B337" s="35" t="s">
        <v>1127</v>
      </c>
      <c r="C337" s="41">
        <v>2</v>
      </c>
      <c r="D337" s="38">
        <v>23963.65</v>
      </c>
      <c r="E337" s="38">
        <v>23963.65</v>
      </c>
      <c r="F337" s="37">
        <v>690722</v>
      </c>
      <c r="G337" s="36" t="s">
        <v>1630</v>
      </c>
      <c r="H337" s="35" t="s">
        <v>274</v>
      </c>
      <c r="I337" s="35" t="s">
        <v>207</v>
      </c>
      <c r="J337" s="17">
        <v>1</v>
      </c>
      <c r="K337" s="35" t="s">
        <v>142</v>
      </c>
      <c r="L337" s="35" t="s">
        <v>1519</v>
      </c>
    </row>
    <row r="338" spans="1:12" x14ac:dyDescent="0.35">
      <c r="A338" s="35" t="s">
        <v>36</v>
      </c>
      <c r="B338" s="35" t="s">
        <v>1260</v>
      </c>
      <c r="C338" s="41">
        <v>0</v>
      </c>
      <c r="D338" s="38">
        <v>24090.400000000001</v>
      </c>
      <c r="E338" s="38">
        <v>24090.400000000001</v>
      </c>
      <c r="F338" s="37">
        <v>692391</v>
      </c>
      <c r="G338" s="36" t="s">
        <v>1629</v>
      </c>
      <c r="H338" s="35" t="s">
        <v>265</v>
      </c>
      <c r="I338" s="35" t="s">
        <v>403</v>
      </c>
      <c r="J338" s="17" t="s">
        <v>403</v>
      </c>
      <c r="K338" s="35" t="s">
        <v>403</v>
      </c>
      <c r="L338" s="35" t="s">
        <v>1461</v>
      </c>
    </row>
    <row r="339" spans="1:12" x14ac:dyDescent="0.35">
      <c r="A339" s="35" t="s">
        <v>36</v>
      </c>
      <c r="B339" s="35" t="s">
        <v>1294</v>
      </c>
      <c r="C339" s="41">
        <v>0</v>
      </c>
      <c r="D339" s="38">
        <v>24000</v>
      </c>
      <c r="E339" s="38">
        <v>24000</v>
      </c>
      <c r="F339" s="37">
        <v>695860</v>
      </c>
      <c r="G339" s="36" t="s">
        <v>1629</v>
      </c>
      <c r="H339" s="35" t="s">
        <v>284</v>
      </c>
      <c r="I339" s="35" t="s">
        <v>403</v>
      </c>
      <c r="J339" s="17" t="s">
        <v>403</v>
      </c>
      <c r="K339" s="35" t="s">
        <v>403</v>
      </c>
      <c r="L339" s="35" t="s">
        <v>1506</v>
      </c>
    </row>
    <row r="340" spans="1:12" x14ac:dyDescent="0.35">
      <c r="A340" s="35" t="s">
        <v>36</v>
      </c>
      <c r="B340" s="35" t="s">
        <v>1126</v>
      </c>
      <c r="C340" s="41">
        <v>2</v>
      </c>
      <c r="D340" s="38">
        <v>23988.22</v>
      </c>
      <c r="E340" s="38">
        <v>23988.22</v>
      </c>
      <c r="F340" s="37">
        <v>691163</v>
      </c>
      <c r="G340" s="36" t="s">
        <v>1630</v>
      </c>
      <c r="H340" s="35" t="s">
        <v>274</v>
      </c>
      <c r="I340" s="35" t="s">
        <v>207</v>
      </c>
      <c r="J340" s="17">
        <v>1</v>
      </c>
      <c r="K340" s="35" t="s">
        <v>142</v>
      </c>
      <c r="L340" s="35" t="s">
        <v>1501</v>
      </c>
    </row>
    <row r="341" spans="1:12" x14ac:dyDescent="0.35">
      <c r="A341" s="35" t="s">
        <v>36</v>
      </c>
      <c r="B341" s="35" t="s">
        <v>1168</v>
      </c>
      <c r="C341" s="41">
        <v>3</v>
      </c>
      <c r="D341" s="38">
        <v>23916</v>
      </c>
      <c r="E341" s="38">
        <v>23916</v>
      </c>
      <c r="F341" s="37">
        <v>689855</v>
      </c>
      <c r="G341" s="36" t="s">
        <v>1630</v>
      </c>
      <c r="H341" s="35" t="s">
        <v>268</v>
      </c>
      <c r="I341" s="35" t="s">
        <v>1078</v>
      </c>
      <c r="J341" s="17">
        <v>1</v>
      </c>
      <c r="K341" s="35" t="s">
        <v>142</v>
      </c>
      <c r="L341" s="35" t="s">
        <v>1476</v>
      </c>
    </row>
    <row r="342" spans="1:12" x14ac:dyDescent="0.35">
      <c r="A342" s="35" t="s">
        <v>36</v>
      </c>
      <c r="B342" s="35" t="s">
        <v>1173</v>
      </c>
      <c r="C342" s="41">
        <v>4</v>
      </c>
      <c r="D342" s="38">
        <v>24000</v>
      </c>
      <c r="E342" s="38">
        <v>24000</v>
      </c>
      <c r="F342" s="37">
        <v>689852</v>
      </c>
      <c r="G342" s="36" t="s">
        <v>1630</v>
      </c>
      <c r="H342" s="35" t="s">
        <v>268</v>
      </c>
      <c r="I342" s="35" t="s">
        <v>1078</v>
      </c>
      <c r="J342" s="17">
        <v>1</v>
      </c>
      <c r="K342" s="35" t="s">
        <v>142</v>
      </c>
      <c r="L342" s="35" t="s">
        <v>1476</v>
      </c>
    </row>
    <row r="343" spans="1:12" x14ac:dyDescent="0.35">
      <c r="A343" s="35" t="s">
        <v>36</v>
      </c>
      <c r="B343" s="35" t="s">
        <v>1174</v>
      </c>
      <c r="C343" s="41">
        <v>4</v>
      </c>
      <c r="D343" s="38">
        <v>23760</v>
      </c>
      <c r="E343" s="38">
        <v>23760</v>
      </c>
      <c r="F343" s="37">
        <v>689853</v>
      </c>
      <c r="G343" s="36" t="s">
        <v>1630</v>
      </c>
      <c r="H343" s="35" t="s">
        <v>268</v>
      </c>
      <c r="I343" s="35" t="s">
        <v>1078</v>
      </c>
      <c r="J343" s="17">
        <v>1</v>
      </c>
      <c r="K343" s="35" t="s">
        <v>142</v>
      </c>
      <c r="L343" s="35" t="s">
        <v>1476</v>
      </c>
    </row>
    <row r="344" spans="1:12" x14ac:dyDescent="0.35">
      <c r="A344" s="35" t="s">
        <v>36</v>
      </c>
      <c r="B344" s="35" t="s">
        <v>1175</v>
      </c>
      <c r="C344" s="41">
        <v>3</v>
      </c>
      <c r="D344" s="38">
        <v>24000</v>
      </c>
      <c r="E344" s="38">
        <v>24000</v>
      </c>
      <c r="F344" s="37">
        <v>698046</v>
      </c>
      <c r="G344" s="36" t="s">
        <v>1630</v>
      </c>
      <c r="H344" s="35" t="s">
        <v>268</v>
      </c>
      <c r="I344" s="35" t="s">
        <v>1376</v>
      </c>
      <c r="J344" s="17">
        <v>1</v>
      </c>
      <c r="K344" s="35" t="s">
        <v>142</v>
      </c>
      <c r="L344" s="35" t="s">
        <v>1476</v>
      </c>
    </row>
    <row r="345" spans="1:12" x14ac:dyDescent="0.35">
      <c r="A345" s="35" t="s">
        <v>36</v>
      </c>
      <c r="B345" s="35" t="s">
        <v>1296</v>
      </c>
      <c r="C345" s="41">
        <v>3</v>
      </c>
      <c r="D345" s="38">
        <v>23990.400000000001</v>
      </c>
      <c r="E345" s="38">
        <v>23990.400000000001</v>
      </c>
      <c r="F345" s="37">
        <v>695129</v>
      </c>
      <c r="G345" s="36" t="s">
        <v>1630</v>
      </c>
      <c r="H345" s="35" t="s">
        <v>276</v>
      </c>
      <c r="I345" s="35" t="s">
        <v>1307</v>
      </c>
      <c r="J345" s="17">
        <v>1</v>
      </c>
      <c r="K345" s="35" t="s">
        <v>1303</v>
      </c>
      <c r="L345" s="35" t="s">
        <v>1459</v>
      </c>
    </row>
    <row r="346" spans="1:12" x14ac:dyDescent="0.35">
      <c r="A346" s="35" t="s">
        <v>36</v>
      </c>
      <c r="B346" s="35" t="s">
        <v>1297</v>
      </c>
      <c r="C346" s="41">
        <v>3</v>
      </c>
      <c r="D346" s="38">
        <v>23990.400000000001</v>
      </c>
      <c r="E346" s="38">
        <v>23990.400000000001</v>
      </c>
      <c r="F346" s="37">
        <v>695131</v>
      </c>
      <c r="G346" s="36" t="s">
        <v>1630</v>
      </c>
      <c r="H346" s="35" t="s">
        <v>276</v>
      </c>
      <c r="I346" s="35" t="s">
        <v>1307</v>
      </c>
      <c r="J346" s="17">
        <v>1</v>
      </c>
      <c r="K346" s="35" t="s">
        <v>1303</v>
      </c>
      <c r="L346" s="35" t="s">
        <v>1459</v>
      </c>
    </row>
    <row r="347" spans="1:12" x14ac:dyDescent="0.35">
      <c r="A347" s="35" t="s">
        <v>36</v>
      </c>
      <c r="B347" s="35" t="s">
        <v>1298</v>
      </c>
      <c r="C347" s="41">
        <v>3</v>
      </c>
      <c r="D347" s="38">
        <v>23990.400000000001</v>
      </c>
      <c r="E347" s="38">
        <v>23990.400000000001</v>
      </c>
      <c r="F347" s="37">
        <v>695136</v>
      </c>
      <c r="G347" s="36" t="s">
        <v>1630</v>
      </c>
      <c r="H347" s="35" t="s">
        <v>276</v>
      </c>
      <c r="I347" s="35" t="s">
        <v>1307</v>
      </c>
      <c r="J347" s="17">
        <v>1</v>
      </c>
      <c r="K347" s="35" t="s">
        <v>1303</v>
      </c>
      <c r="L347" s="35" t="s">
        <v>1459</v>
      </c>
    </row>
    <row r="348" spans="1:12" x14ac:dyDescent="0.35">
      <c r="A348" s="35" t="s">
        <v>36</v>
      </c>
      <c r="B348" s="35" t="s">
        <v>1322</v>
      </c>
      <c r="C348" s="41">
        <v>-1</v>
      </c>
      <c r="D348" s="38">
        <v>23997.69</v>
      </c>
      <c r="E348" s="38">
        <v>23997.69</v>
      </c>
      <c r="F348" s="37">
        <v>700740</v>
      </c>
      <c r="G348" s="36" t="s">
        <v>1629</v>
      </c>
      <c r="H348" s="35" t="s">
        <v>265</v>
      </c>
      <c r="I348" s="35" t="s">
        <v>403</v>
      </c>
      <c r="J348" s="17" t="s">
        <v>403</v>
      </c>
      <c r="K348" s="35" t="s">
        <v>403</v>
      </c>
      <c r="L348" s="35" t="s">
        <v>1504</v>
      </c>
    </row>
    <row r="349" spans="1:12" x14ac:dyDescent="0.35">
      <c r="A349" s="35" t="s">
        <v>36</v>
      </c>
      <c r="B349" s="35" t="s">
        <v>1366</v>
      </c>
      <c r="C349" s="41">
        <v>1</v>
      </c>
      <c r="D349" s="38">
        <v>23994</v>
      </c>
      <c r="E349" s="38">
        <v>23994</v>
      </c>
      <c r="F349" s="37">
        <v>701028</v>
      </c>
      <c r="G349" s="36" t="s">
        <v>1630</v>
      </c>
      <c r="H349" s="35" t="s">
        <v>265</v>
      </c>
      <c r="I349" s="35" t="s">
        <v>403</v>
      </c>
      <c r="J349" s="17" t="s">
        <v>403</v>
      </c>
      <c r="K349" s="35" t="s">
        <v>403</v>
      </c>
      <c r="L349" s="35" t="s">
        <v>1458</v>
      </c>
    </row>
    <row r="350" spans="1:12" x14ac:dyDescent="0.35">
      <c r="A350" s="35" t="s">
        <v>36</v>
      </c>
      <c r="B350" s="35" t="s">
        <v>1367</v>
      </c>
      <c r="C350" s="41">
        <v>1</v>
      </c>
      <c r="D350" s="38">
        <v>23994</v>
      </c>
      <c r="E350" s="38">
        <v>23994</v>
      </c>
      <c r="F350" s="37">
        <v>701029</v>
      </c>
      <c r="G350" s="36" t="s">
        <v>1630</v>
      </c>
      <c r="H350" s="35" t="s">
        <v>265</v>
      </c>
      <c r="I350" s="35" t="s">
        <v>403</v>
      </c>
      <c r="J350" s="17" t="s">
        <v>403</v>
      </c>
      <c r="K350" s="35" t="s">
        <v>403</v>
      </c>
      <c r="L350" s="35" t="s">
        <v>1458</v>
      </c>
    </row>
    <row r="351" spans="1:12" x14ac:dyDescent="0.35">
      <c r="A351" s="35" t="s">
        <v>36</v>
      </c>
      <c r="B351" s="35" t="s">
        <v>1195</v>
      </c>
      <c r="C351" s="41">
        <v>0</v>
      </c>
      <c r="D351" s="38">
        <v>24000</v>
      </c>
      <c r="E351" s="38">
        <v>24000</v>
      </c>
      <c r="F351" s="37">
        <v>697839</v>
      </c>
      <c r="G351" s="39" t="s">
        <v>1621</v>
      </c>
      <c r="H351" s="35" t="s">
        <v>276</v>
      </c>
      <c r="I351" s="35" t="s">
        <v>403</v>
      </c>
      <c r="J351" s="17" t="s">
        <v>403</v>
      </c>
      <c r="K351" s="35" t="s">
        <v>403</v>
      </c>
      <c r="L351" s="35" t="s">
        <v>1453</v>
      </c>
    </row>
    <row r="352" spans="1:12" x14ac:dyDescent="0.35">
      <c r="A352" s="35" t="s">
        <v>36</v>
      </c>
      <c r="B352" s="35" t="s">
        <v>1196</v>
      </c>
      <c r="C352" s="41">
        <v>0</v>
      </c>
      <c r="D352" s="38">
        <v>24000</v>
      </c>
      <c r="E352" s="38">
        <v>24000</v>
      </c>
      <c r="F352" s="37">
        <v>697841</v>
      </c>
      <c r="G352" s="39" t="s">
        <v>1621</v>
      </c>
      <c r="H352" s="35" t="s">
        <v>276</v>
      </c>
      <c r="I352" s="35" t="s">
        <v>403</v>
      </c>
      <c r="J352" s="17" t="s">
        <v>403</v>
      </c>
      <c r="K352" s="35" t="s">
        <v>403</v>
      </c>
      <c r="L352" s="35" t="s">
        <v>1453</v>
      </c>
    </row>
    <row r="353" spans="1:12" x14ac:dyDescent="0.35">
      <c r="A353" s="35" t="s">
        <v>36</v>
      </c>
      <c r="B353" s="35" t="s">
        <v>1176</v>
      </c>
      <c r="C353" s="41">
        <v>3</v>
      </c>
      <c r="D353" s="38">
        <v>24000</v>
      </c>
      <c r="E353" s="38">
        <v>24000</v>
      </c>
      <c r="F353" s="37">
        <v>694775</v>
      </c>
      <c r="G353" s="39" t="s">
        <v>660</v>
      </c>
      <c r="H353" s="35" t="s">
        <v>268</v>
      </c>
      <c r="I353" s="35" t="s">
        <v>1376</v>
      </c>
      <c r="J353" s="17">
        <v>1</v>
      </c>
      <c r="K353" s="35" t="s">
        <v>142</v>
      </c>
      <c r="L353" s="35" t="s">
        <v>1476</v>
      </c>
    </row>
    <row r="354" spans="1:12" x14ac:dyDescent="0.35">
      <c r="A354" s="35" t="s">
        <v>36</v>
      </c>
      <c r="B354" s="35" t="s">
        <v>1368</v>
      </c>
      <c r="C354" s="41">
        <v>-1</v>
      </c>
      <c r="D354" s="38">
        <v>23988.5</v>
      </c>
      <c r="E354" s="38">
        <v>23988.5</v>
      </c>
      <c r="F354" s="37">
        <v>701030</v>
      </c>
      <c r="G354" s="39" t="s">
        <v>1621</v>
      </c>
      <c r="H354" s="35" t="s">
        <v>274</v>
      </c>
      <c r="I354" s="35" t="s">
        <v>403</v>
      </c>
      <c r="J354" s="17" t="s">
        <v>403</v>
      </c>
      <c r="K354" s="35" t="s">
        <v>403</v>
      </c>
      <c r="L354" s="35" t="s">
        <v>1461</v>
      </c>
    </row>
    <row r="355" spans="1:12" x14ac:dyDescent="0.35">
      <c r="A355" s="35" t="s">
        <v>36</v>
      </c>
      <c r="B355" s="35" t="s">
        <v>1369</v>
      </c>
      <c r="C355" s="41">
        <v>-1</v>
      </c>
      <c r="D355" s="38">
        <v>23934.959999999999</v>
      </c>
      <c r="E355" s="38">
        <v>23934.959999999999</v>
      </c>
      <c r="F355" s="37">
        <v>701032</v>
      </c>
      <c r="G355" s="39" t="s">
        <v>1621</v>
      </c>
      <c r="H355" s="35" t="s">
        <v>274</v>
      </c>
      <c r="I355" s="35" t="s">
        <v>403</v>
      </c>
      <c r="J355" s="17" t="s">
        <v>403</v>
      </c>
      <c r="K355" s="35" t="s">
        <v>403</v>
      </c>
      <c r="L355" s="35" t="s">
        <v>1461</v>
      </c>
    </row>
    <row r="356" spans="1:12" x14ac:dyDescent="0.35">
      <c r="A356" s="35" t="s">
        <v>36</v>
      </c>
      <c r="B356" s="35" t="s">
        <v>1550</v>
      </c>
      <c r="C356" s="41">
        <v>0</v>
      </c>
      <c r="D356" s="38">
        <v>13907.86</v>
      </c>
      <c r="E356" s="38">
        <v>13907.86</v>
      </c>
      <c r="F356" s="37">
        <v>702392</v>
      </c>
      <c r="G356" s="39" t="s">
        <v>1621</v>
      </c>
      <c r="H356" s="35" t="s">
        <v>265</v>
      </c>
      <c r="I356" s="35" t="s">
        <v>403</v>
      </c>
      <c r="J356" s="17" t="s">
        <v>403</v>
      </c>
      <c r="K356" s="35" t="s">
        <v>403</v>
      </c>
      <c r="L356" s="35" t="s">
        <v>1451</v>
      </c>
    </row>
    <row r="357" spans="1:12" x14ac:dyDescent="0.35">
      <c r="A357" s="35" t="s">
        <v>36</v>
      </c>
      <c r="B357" s="35" t="s">
        <v>1551</v>
      </c>
      <c r="C357" s="41">
        <v>0</v>
      </c>
      <c r="D357" s="38">
        <v>5730</v>
      </c>
      <c r="E357" s="38">
        <v>5730</v>
      </c>
      <c r="F357" s="37">
        <v>702392</v>
      </c>
      <c r="G357" s="39" t="s">
        <v>1621</v>
      </c>
      <c r="H357" s="35" t="s">
        <v>265</v>
      </c>
      <c r="I357" s="35" t="s">
        <v>403</v>
      </c>
      <c r="J357" s="17" t="s">
        <v>403</v>
      </c>
      <c r="K357" s="35" t="s">
        <v>403</v>
      </c>
      <c r="L357" s="35" t="s">
        <v>1527</v>
      </c>
    </row>
    <row r="358" spans="1:12" x14ac:dyDescent="0.35">
      <c r="A358" s="35" t="s">
        <v>36</v>
      </c>
      <c r="B358" s="35" t="s">
        <v>1553</v>
      </c>
      <c r="C358" s="41">
        <v>-1</v>
      </c>
      <c r="D358" s="38">
        <v>23817.55</v>
      </c>
      <c r="E358" s="38">
        <v>23817.55</v>
      </c>
      <c r="F358" s="37">
        <v>702511</v>
      </c>
      <c r="G358" s="39" t="s">
        <v>1621</v>
      </c>
      <c r="H358" s="35" t="s">
        <v>274</v>
      </c>
      <c r="I358" s="35" t="s">
        <v>403</v>
      </c>
      <c r="J358" s="17" t="s">
        <v>403</v>
      </c>
      <c r="K358" s="35" t="s">
        <v>403</v>
      </c>
      <c r="L358" s="35" t="s">
        <v>1461</v>
      </c>
    </row>
    <row r="359" spans="1:12" x14ac:dyDescent="0.35">
      <c r="A359" s="35" t="s">
        <v>36</v>
      </c>
      <c r="B359" s="35" t="s">
        <v>1554</v>
      </c>
      <c r="C359" s="41">
        <v>-1</v>
      </c>
      <c r="D359" s="38">
        <v>23996.15</v>
      </c>
      <c r="E359" s="38">
        <v>23996.15</v>
      </c>
      <c r="F359" s="37">
        <v>702638</v>
      </c>
      <c r="G359" s="39" t="s">
        <v>1621</v>
      </c>
      <c r="H359" s="35" t="s">
        <v>265</v>
      </c>
      <c r="I359" s="35" t="s">
        <v>403</v>
      </c>
      <c r="J359" s="17" t="s">
        <v>403</v>
      </c>
      <c r="K359" s="35" t="s">
        <v>403</v>
      </c>
      <c r="L359" s="35" t="s">
        <v>1461</v>
      </c>
    </row>
    <row r="360" spans="1:12" x14ac:dyDescent="0.35">
      <c r="A360" s="35" t="s">
        <v>36</v>
      </c>
      <c r="B360" s="35" t="s">
        <v>1584</v>
      </c>
      <c r="C360" s="41">
        <v>-1</v>
      </c>
      <c r="D360" s="38">
        <v>23989.07</v>
      </c>
      <c r="E360" s="38">
        <v>23989.07</v>
      </c>
      <c r="F360" s="37">
        <v>702874</v>
      </c>
      <c r="G360" s="39" t="s">
        <v>1621</v>
      </c>
      <c r="H360" s="35" t="s">
        <v>279</v>
      </c>
      <c r="I360" s="35" t="s">
        <v>403</v>
      </c>
      <c r="J360" s="17" t="s">
        <v>403</v>
      </c>
      <c r="K360" s="35" t="s">
        <v>403</v>
      </c>
      <c r="L360" s="35" t="s">
        <v>1456</v>
      </c>
    </row>
    <row r="361" spans="1:12" x14ac:dyDescent="0.35">
      <c r="A361" s="35" t="s">
        <v>36</v>
      </c>
      <c r="B361" s="35" t="s">
        <v>1585</v>
      </c>
      <c r="C361" s="41">
        <v>-2</v>
      </c>
      <c r="D361" s="38">
        <v>23922.95</v>
      </c>
      <c r="E361" s="38">
        <v>23922.95</v>
      </c>
      <c r="F361" s="37">
        <v>702875</v>
      </c>
      <c r="G361" s="39" t="s">
        <v>1621</v>
      </c>
      <c r="H361" s="35" t="s">
        <v>279</v>
      </c>
      <c r="I361" s="35" t="s">
        <v>403</v>
      </c>
      <c r="J361" s="17" t="s">
        <v>403</v>
      </c>
      <c r="K361" s="35" t="s">
        <v>403</v>
      </c>
      <c r="L361" s="35" t="s">
        <v>1456</v>
      </c>
    </row>
    <row r="362" spans="1:12" x14ac:dyDescent="0.35">
      <c r="A362" s="35" t="s">
        <v>36</v>
      </c>
      <c r="B362" s="35" t="s">
        <v>1058</v>
      </c>
      <c r="C362" s="41">
        <v>8</v>
      </c>
      <c r="D362" s="38">
        <v>24000</v>
      </c>
      <c r="E362" s="38">
        <v>24000</v>
      </c>
      <c r="F362" s="37">
        <v>685790</v>
      </c>
      <c r="G362" s="39" t="s">
        <v>660</v>
      </c>
      <c r="H362" s="35" t="s">
        <v>284</v>
      </c>
      <c r="I362" s="35" t="s">
        <v>1208</v>
      </c>
      <c r="J362" s="17">
        <v>1</v>
      </c>
      <c r="K362" s="35" t="s">
        <v>142</v>
      </c>
      <c r="L362" s="35" t="s">
        <v>1465</v>
      </c>
    </row>
    <row r="363" spans="1:12" x14ac:dyDescent="0.35">
      <c r="A363" s="35" t="s">
        <v>36</v>
      </c>
      <c r="B363" s="35" t="s">
        <v>1198</v>
      </c>
      <c r="C363" s="41">
        <v>0</v>
      </c>
      <c r="D363" s="38">
        <v>24000</v>
      </c>
      <c r="E363" s="38">
        <v>24000</v>
      </c>
      <c r="F363" s="37">
        <v>697243</v>
      </c>
      <c r="G363" s="39" t="s">
        <v>1621</v>
      </c>
      <c r="H363" s="35" t="s">
        <v>284</v>
      </c>
      <c r="I363" s="35" t="s">
        <v>403</v>
      </c>
      <c r="J363" s="17" t="s">
        <v>403</v>
      </c>
      <c r="K363" s="35" t="s">
        <v>403</v>
      </c>
      <c r="L363" s="35" t="s">
        <v>1453</v>
      </c>
    </row>
    <row r="364" spans="1:12" x14ac:dyDescent="0.35">
      <c r="A364" s="35" t="s">
        <v>36</v>
      </c>
      <c r="B364" s="35" t="s">
        <v>1295</v>
      </c>
      <c r="C364" s="41">
        <v>4</v>
      </c>
      <c r="D364" s="38">
        <v>24000</v>
      </c>
      <c r="E364" s="38">
        <v>24000</v>
      </c>
      <c r="F364" s="37">
        <v>695861</v>
      </c>
      <c r="G364" s="39" t="s">
        <v>660</v>
      </c>
      <c r="H364" s="35" t="s">
        <v>284</v>
      </c>
      <c r="I364" s="35" t="s">
        <v>1375</v>
      </c>
      <c r="J364" s="17">
        <v>1</v>
      </c>
      <c r="K364" s="35" t="s">
        <v>142</v>
      </c>
      <c r="L364" s="35" t="s">
        <v>1506</v>
      </c>
    </row>
    <row r="365" spans="1:12" x14ac:dyDescent="0.35">
      <c r="A365" s="35" t="s">
        <v>36</v>
      </c>
      <c r="B365" s="35" t="s">
        <v>1299</v>
      </c>
      <c r="C365" s="41">
        <v>3</v>
      </c>
      <c r="D365" s="38">
        <v>24000</v>
      </c>
      <c r="E365" s="38">
        <v>24000</v>
      </c>
      <c r="F365" s="37">
        <v>695862</v>
      </c>
      <c r="G365" s="39" t="s">
        <v>660</v>
      </c>
      <c r="H365" s="35" t="s">
        <v>284</v>
      </c>
      <c r="I365" s="35" t="s">
        <v>218</v>
      </c>
      <c r="J365" s="17">
        <v>1</v>
      </c>
      <c r="K365" s="35" t="s">
        <v>115</v>
      </c>
      <c r="L365" s="35" t="s">
        <v>1506</v>
      </c>
    </row>
    <row r="366" spans="1:12" x14ac:dyDescent="0.35">
      <c r="A366" s="35" t="s">
        <v>36</v>
      </c>
      <c r="B366" s="35" t="s">
        <v>1300</v>
      </c>
      <c r="C366" s="41">
        <v>3</v>
      </c>
      <c r="D366" s="38">
        <v>24000</v>
      </c>
      <c r="E366" s="38">
        <v>24000</v>
      </c>
      <c r="F366" s="37">
        <v>695863</v>
      </c>
      <c r="G366" s="39" t="s">
        <v>660</v>
      </c>
      <c r="H366" s="35" t="s">
        <v>284</v>
      </c>
      <c r="I366" s="35" t="s">
        <v>218</v>
      </c>
      <c r="J366" s="17">
        <v>1</v>
      </c>
      <c r="K366" s="35" t="s">
        <v>115</v>
      </c>
      <c r="L366" s="35" t="s">
        <v>1506</v>
      </c>
    </row>
    <row r="367" spans="1:12" x14ac:dyDescent="0.35">
      <c r="A367" s="35" t="s">
        <v>36</v>
      </c>
      <c r="B367" s="35" t="s">
        <v>1301</v>
      </c>
      <c r="C367" s="41">
        <v>3</v>
      </c>
      <c r="D367" s="38">
        <v>24000</v>
      </c>
      <c r="E367" s="38">
        <v>24000</v>
      </c>
      <c r="F367" s="37">
        <v>695864</v>
      </c>
      <c r="G367" s="39" t="s">
        <v>660</v>
      </c>
      <c r="H367" s="35" t="s">
        <v>284</v>
      </c>
      <c r="I367" s="35" t="s">
        <v>1379</v>
      </c>
      <c r="J367" s="17">
        <v>1</v>
      </c>
      <c r="K367" s="35" t="s">
        <v>142</v>
      </c>
      <c r="L367" s="35" t="s">
        <v>1506</v>
      </c>
    </row>
    <row r="368" spans="1:12" x14ac:dyDescent="0.35">
      <c r="A368" s="35" t="s">
        <v>36</v>
      </c>
      <c r="B368" s="35" t="s">
        <v>1320</v>
      </c>
      <c r="C368" s="41">
        <v>3</v>
      </c>
      <c r="D368" s="38">
        <v>23985.89</v>
      </c>
      <c r="E368" s="38">
        <v>23985.89</v>
      </c>
      <c r="F368" s="37">
        <v>698043</v>
      </c>
      <c r="G368" s="39" t="s">
        <v>660</v>
      </c>
      <c r="H368" s="35" t="s">
        <v>265</v>
      </c>
      <c r="I368" s="35" t="s">
        <v>1611</v>
      </c>
      <c r="J368" s="17">
        <v>1</v>
      </c>
      <c r="K368" s="35" t="s">
        <v>1303</v>
      </c>
      <c r="L368" s="35" t="s">
        <v>1504</v>
      </c>
    </row>
    <row r="369" spans="1:12" x14ac:dyDescent="0.35">
      <c r="A369" s="35" t="s">
        <v>36</v>
      </c>
      <c r="B369" s="35" t="s">
        <v>1321</v>
      </c>
      <c r="C369" s="41">
        <v>2</v>
      </c>
      <c r="D369" s="38">
        <v>23991.919999999998</v>
      </c>
      <c r="E369" s="38">
        <v>23991.919999999998</v>
      </c>
      <c r="F369" s="37">
        <v>698044</v>
      </c>
      <c r="G369" s="39" t="s">
        <v>660</v>
      </c>
      <c r="H369" s="35" t="s">
        <v>265</v>
      </c>
      <c r="I369" s="35" t="s">
        <v>1611</v>
      </c>
      <c r="J369" s="17">
        <v>1</v>
      </c>
      <c r="K369" s="35" t="s">
        <v>1303</v>
      </c>
      <c r="L369" s="35" t="s">
        <v>1504</v>
      </c>
    </row>
    <row r="370" spans="1:12" x14ac:dyDescent="0.35">
      <c r="A370" s="35" t="s">
        <v>36</v>
      </c>
      <c r="B370" s="35" t="s">
        <v>1197</v>
      </c>
      <c r="C370" s="41">
        <v>0</v>
      </c>
      <c r="D370" s="38">
        <v>24000</v>
      </c>
      <c r="E370" s="38">
        <v>23985</v>
      </c>
      <c r="F370" s="37">
        <v>697851</v>
      </c>
      <c r="G370" s="39" t="s">
        <v>1621</v>
      </c>
      <c r="H370" s="35" t="s">
        <v>276</v>
      </c>
      <c r="I370" s="35" t="s">
        <v>403</v>
      </c>
      <c r="J370" s="17" t="s">
        <v>403</v>
      </c>
      <c r="K370" s="35" t="s">
        <v>403</v>
      </c>
      <c r="L370" s="35" t="s">
        <v>1453</v>
      </c>
    </row>
    <row r="371" spans="1:12" x14ac:dyDescent="0.35">
      <c r="A371" s="35" t="s">
        <v>36</v>
      </c>
      <c r="B371" s="35" t="s">
        <v>1171</v>
      </c>
      <c r="C371" s="41">
        <v>3</v>
      </c>
      <c r="D371" s="38">
        <v>24000</v>
      </c>
      <c r="E371" s="38">
        <v>24000</v>
      </c>
      <c r="F371" s="37">
        <v>693100</v>
      </c>
      <c r="G371" s="39" t="s">
        <v>660</v>
      </c>
      <c r="H371" s="35" t="s">
        <v>268</v>
      </c>
      <c r="I371" s="35" t="s">
        <v>1376</v>
      </c>
      <c r="J371" s="17">
        <v>1</v>
      </c>
      <c r="K371" s="35" t="s">
        <v>142</v>
      </c>
      <c r="L371" s="35" t="s">
        <v>1476</v>
      </c>
    </row>
    <row r="372" spans="1:12" x14ac:dyDescent="0.35">
      <c r="A372" s="35" t="s">
        <v>36</v>
      </c>
      <c r="B372" s="35" t="s">
        <v>1177</v>
      </c>
      <c r="C372" s="41">
        <v>3</v>
      </c>
      <c r="D372" s="38">
        <v>24000</v>
      </c>
      <c r="E372" s="38">
        <v>24000</v>
      </c>
      <c r="F372" s="37">
        <v>694781</v>
      </c>
      <c r="G372" s="39" t="s">
        <v>660</v>
      </c>
      <c r="H372" s="35" t="s">
        <v>268</v>
      </c>
      <c r="I372" s="35" t="s">
        <v>1376</v>
      </c>
      <c r="J372" s="17">
        <v>1</v>
      </c>
      <c r="K372" s="35" t="s">
        <v>142</v>
      </c>
      <c r="L372" s="35" t="s">
        <v>1476</v>
      </c>
    </row>
    <row r="373" spans="1:12" x14ac:dyDescent="0.35">
      <c r="A373" s="35" t="s">
        <v>36</v>
      </c>
      <c r="B373" s="35" t="s">
        <v>1549</v>
      </c>
      <c r="C373" s="41">
        <v>0</v>
      </c>
      <c r="D373" s="38">
        <v>23993.200000000001</v>
      </c>
      <c r="E373" s="38">
        <v>23993.200000000001</v>
      </c>
      <c r="F373" s="37">
        <v>702386</v>
      </c>
      <c r="G373" s="39" t="s">
        <v>1621</v>
      </c>
      <c r="H373" s="35" t="s">
        <v>276</v>
      </c>
      <c r="I373" s="35" t="s">
        <v>403</v>
      </c>
      <c r="J373" s="17" t="s">
        <v>403</v>
      </c>
      <c r="K373" s="35" t="s">
        <v>403</v>
      </c>
      <c r="L373" s="35" t="s">
        <v>1463</v>
      </c>
    </row>
    <row r="374" spans="1:12" x14ac:dyDescent="0.35">
      <c r="A374" s="35" t="s">
        <v>36</v>
      </c>
      <c r="B374" s="35" t="s">
        <v>1552</v>
      </c>
      <c r="C374" s="41">
        <v>0</v>
      </c>
      <c r="D374" s="38">
        <v>23993.200000000001</v>
      </c>
      <c r="E374" s="38">
        <v>23993.200000000001</v>
      </c>
      <c r="F374" s="37">
        <v>702387</v>
      </c>
      <c r="G374" s="39" t="s">
        <v>1621</v>
      </c>
      <c r="H374" s="35" t="s">
        <v>276</v>
      </c>
      <c r="I374" s="35" t="s">
        <v>403</v>
      </c>
      <c r="J374" s="17" t="s">
        <v>403</v>
      </c>
      <c r="K374" s="35" t="s">
        <v>403</v>
      </c>
      <c r="L374" s="35" t="s">
        <v>1463</v>
      </c>
    </row>
    <row r="375" spans="1:12" x14ac:dyDescent="0.35">
      <c r="A375" s="35" t="s">
        <v>36</v>
      </c>
      <c r="B375" s="35" t="s">
        <v>1556</v>
      </c>
      <c r="C375" s="41">
        <v>0</v>
      </c>
      <c r="D375" s="38">
        <v>23993.200000000001</v>
      </c>
      <c r="E375" s="38">
        <v>23993.200000000001</v>
      </c>
      <c r="F375" s="37">
        <v>702388</v>
      </c>
      <c r="G375" s="39" t="s">
        <v>1621</v>
      </c>
      <c r="H375" s="35" t="s">
        <v>276</v>
      </c>
      <c r="I375" s="35" t="s">
        <v>403</v>
      </c>
      <c r="J375" s="17" t="s">
        <v>403</v>
      </c>
      <c r="K375" s="35" t="s">
        <v>403</v>
      </c>
      <c r="L375" s="35" t="s">
        <v>1463</v>
      </c>
    </row>
    <row r="376" spans="1:12" x14ac:dyDescent="0.35">
      <c r="A376" s="35" t="s">
        <v>36</v>
      </c>
      <c r="B376" s="35" t="s">
        <v>1557</v>
      </c>
      <c r="C376" s="41">
        <v>0</v>
      </c>
      <c r="D376" s="38">
        <v>24000</v>
      </c>
      <c r="E376" s="38">
        <v>24000</v>
      </c>
      <c r="F376" s="37">
        <v>702384</v>
      </c>
      <c r="G376" s="39" t="s">
        <v>1621</v>
      </c>
      <c r="H376" s="35" t="s">
        <v>276</v>
      </c>
      <c r="I376" s="35" t="s">
        <v>403</v>
      </c>
      <c r="J376" s="17" t="s">
        <v>403</v>
      </c>
      <c r="K376" s="35" t="s">
        <v>403</v>
      </c>
      <c r="L376" s="35" t="s">
        <v>1457</v>
      </c>
    </row>
    <row r="377" spans="1:12" x14ac:dyDescent="0.35">
      <c r="A377" s="35" t="s">
        <v>36</v>
      </c>
      <c r="B377" s="35" t="s">
        <v>1555</v>
      </c>
      <c r="C377" s="41">
        <v>-1</v>
      </c>
      <c r="D377" s="38">
        <v>24000</v>
      </c>
      <c r="E377" s="38">
        <v>24000</v>
      </c>
      <c r="F377" s="37">
        <v>702512</v>
      </c>
      <c r="G377" s="39" t="s">
        <v>1621</v>
      </c>
      <c r="H377" s="35" t="s">
        <v>274</v>
      </c>
      <c r="I377" s="35" t="s">
        <v>403</v>
      </c>
      <c r="J377" s="17" t="s">
        <v>403</v>
      </c>
      <c r="K377" s="35" t="s">
        <v>403</v>
      </c>
      <c r="L377" s="35" t="s">
        <v>1461</v>
      </c>
    </row>
    <row r="378" spans="1:12" x14ac:dyDescent="0.35">
      <c r="A378" s="35" t="s">
        <v>36</v>
      </c>
      <c r="B378" s="35" t="s">
        <v>1588</v>
      </c>
      <c r="C378" s="41">
        <v>-2</v>
      </c>
      <c r="D378" s="38">
        <v>24000</v>
      </c>
      <c r="E378" s="38">
        <v>24000</v>
      </c>
      <c r="F378" s="37">
        <v>703003</v>
      </c>
      <c r="G378" s="39" t="s">
        <v>1621</v>
      </c>
      <c r="H378" s="35" t="s">
        <v>303</v>
      </c>
      <c r="I378" s="35" t="s">
        <v>403</v>
      </c>
      <c r="J378" s="17" t="s">
        <v>403</v>
      </c>
      <c r="K378" s="35" t="s">
        <v>403</v>
      </c>
      <c r="L378" s="35" t="s">
        <v>1452</v>
      </c>
    </row>
    <row r="379" spans="1:12" x14ac:dyDescent="0.35">
      <c r="A379" s="35" t="s">
        <v>36</v>
      </c>
      <c r="B379" s="35" t="s">
        <v>1586</v>
      </c>
      <c r="C379" s="41">
        <v>0</v>
      </c>
      <c r="D379" s="38">
        <v>9708</v>
      </c>
      <c r="E379" s="38">
        <v>9708</v>
      </c>
      <c r="F379" s="37">
        <v>703808</v>
      </c>
      <c r="G379" s="39" t="s">
        <v>1621</v>
      </c>
      <c r="H379" s="35" t="s">
        <v>288</v>
      </c>
      <c r="I379" s="35" t="s">
        <v>403</v>
      </c>
      <c r="J379" s="17" t="s">
        <v>403</v>
      </c>
      <c r="K379" s="35" t="s">
        <v>403</v>
      </c>
      <c r="L379" s="35" t="s">
        <v>1523</v>
      </c>
    </row>
    <row r="380" spans="1:12" x14ac:dyDescent="0.35">
      <c r="A380" s="35" t="s">
        <v>36</v>
      </c>
      <c r="B380" s="35" t="s">
        <v>1587</v>
      </c>
      <c r="C380" s="41">
        <v>0</v>
      </c>
      <c r="D380" s="38">
        <v>10872</v>
      </c>
      <c r="E380" s="38">
        <v>10872</v>
      </c>
      <c r="F380" s="37">
        <v>703808</v>
      </c>
      <c r="G380" s="39" t="s">
        <v>1621</v>
      </c>
      <c r="H380" s="35" t="s">
        <v>288</v>
      </c>
      <c r="I380" s="35" t="s">
        <v>403</v>
      </c>
      <c r="J380" s="17" t="s">
        <v>403</v>
      </c>
      <c r="K380" s="35" t="s">
        <v>403</v>
      </c>
      <c r="L380" s="35" t="s">
        <v>1476</v>
      </c>
    </row>
    <row r="381" spans="1:12" x14ac:dyDescent="0.35">
      <c r="A381" s="35" t="s">
        <v>36</v>
      </c>
      <c r="B381" s="35" t="s">
        <v>1172</v>
      </c>
      <c r="C381" s="41">
        <v>3</v>
      </c>
      <c r="D381" s="38">
        <v>24000</v>
      </c>
      <c r="E381" s="38">
        <v>24000</v>
      </c>
      <c r="F381" s="37">
        <v>694201</v>
      </c>
      <c r="G381" s="39" t="s">
        <v>660</v>
      </c>
      <c r="H381" s="35" t="s">
        <v>268</v>
      </c>
      <c r="I381" s="35" t="s">
        <v>1078</v>
      </c>
      <c r="J381" s="17">
        <v>1</v>
      </c>
      <c r="K381" s="35" t="s">
        <v>142</v>
      </c>
      <c r="L381" s="35" t="s">
        <v>1476</v>
      </c>
    </row>
    <row r="382" spans="1:12" x14ac:dyDescent="0.35">
      <c r="A382" s="35" t="s">
        <v>36</v>
      </c>
      <c r="B382" s="35" t="s">
        <v>1178</v>
      </c>
      <c r="C382" s="41">
        <v>3</v>
      </c>
      <c r="D382" s="38">
        <v>24000</v>
      </c>
      <c r="E382" s="38">
        <v>24000</v>
      </c>
      <c r="F382" s="37">
        <v>699769</v>
      </c>
      <c r="G382" s="39" t="s">
        <v>660</v>
      </c>
      <c r="H382" s="35" t="s">
        <v>268</v>
      </c>
      <c r="I382" s="35" t="s">
        <v>1078</v>
      </c>
      <c r="J382" s="17">
        <v>1</v>
      </c>
      <c r="K382" s="35" t="s">
        <v>142</v>
      </c>
      <c r="L382" s="35" t="s">
        <v>1476</v>
      </c>
    </row>
    <row r="383" spans="1:12" x14ac:dyDescent="0.35">
      <c r="A383" s="35" t="s">
        <v>36</v>
      </c>
      <c r="B383" s="35" t="s">
        <v>1589</v>
      </c>
      <c r="C383" s="37"/>
      <c r="D383" s="38">
        <v>24000</v>
      </c>
      <c r="E383" s="38"/>
      <c r="F383" s="37"/>
      <c r="G383" s="36" t="s">
        <v>845</v>
      </c>
      <c r="H383" s="35" t="s">
        <v>403</v>
      </c>
      <c r="I383" s="35" t="s">
        <v>1613</v>
      </c>
      <c r="J383" s="17" t="s">
        <v>403</v>
      </c>
      <c r="K383" s="35" t="s">
        <v>403</v>
      </c>
      <c r="L383" s="35" t="e">
        <v>#N/A</v>
      </c>
    </row>
    <row r="384" spans="1:12" x14ac:dyDescent="0.35">
      <c r="A384" s="35" t="s">
        <v>36</v>
      </c>
      <c r="B384" s="35" t="s">
        <v>1591</v>
      </c>
      <c r="C384" s="37"/>
      <c r="D384" s="38">
        <v>24000</v>
      </c>
      <c r="E384" s="38"/>
      <c r="F384" s="37"/>
      <c r="G384" s="36" t="s">
        <v>845</v>
      </c>
      <c r="H384" s="35" t="s">
        <v>403</v>
      </c>
      <c r="I384" s="35" t="s">
        <v>1613</v>
      </c>
      <c r="J384" s="17" t="s">
        <v>403</v>
      </c>
      <c r="K384" s="35" t="s">
        <v>403</v>
      </c>
      <c r="L384" s="35" t="e">
        <v>#N/A</v>
      </c>
    </row>
    <row r="385" spans="1:12" x14ac:dyDescent="0.35">
      <c r="A385" s="35" t="s">
        <v>36</v>
      </c>
      <c r="B385" s="35" t="s">
        <v>1592</v>
      </c>
      <c r="C385" s="37"/>
      <c r="D385" s="38">
        <v>24000</v>
      </c>
      <c r="E385" s="38"/>
      <c r="F385" s="37"/>
      <c r="G385" s="36" t="s">
        <v>1113</v>
      </c>
      <c r="H385" s="35" t="s">
        <v>403</v>
      </c>
      <c r="I385" s="35" t="s">
        <v>1616</v>
      </c>
      <c r="J385" s="17" t="s">
        <v>403</v>
      </c>
      <c r="K385" s="35" t="s">
        <v>403</v>
      </c>
      <c r="L385" s="35" t="s">
        <v>1452</v>
      </c>
    </row>
    <row r="386" spans="1:12" x14ac:dyDescent="0.35">
      <c r="A386" s="35" t="s">
        <v>36</v>
      </c>
      <c r="B386" s="35" t="s">
        <v>1199</v>
      </c>
      <c r="C386" s="37"/>
      <c r="D386" s="38">
        <v>24000</v>
      </c>
      <c r="E386" s="38"/>
      <c r="F386" s="37"/>
      <c r="G386" s="36" t="s">
        <v>1113</v>
      </c>
      <c r="H386" s="35" t="s">
        <v>403</v>
      </c>
      <c r="I386" s="35" t="s">
        <v>1619</v>
      </c>
      <c r="J386" s="17" t="s">
        <v>403</v>
      </c>
      <c r="K386" s="35" t="s">
        <v>403</v>
      </c>
      <c r="L386" s="35" t="s">
        <v>1453</v>
      </c>
    </row>
    <row r="387" spans="1:12" x14ac:dyDescent="0.35">
      <c r="A387" s="35" t="s">
        <v>36</v>
      </c>
      <c r="B387" s="35" t="s">
        <v>1169</v>
      </c>
      <c r="C387" s="37"/>
      <c r="D387" s="38">
        <v>24000</v>
      </c>
      <c r="E387" s="38"/>
      <c r="F387" s="37"/>
      <c r="G387" s="36" t="s">
        <v>845</v>
      </c>
      <c r="H387" s="35" t="s">
        <v>403</v>
      </c>
      <c r="I387" s="35" t="s">
        <v>1568</v>
      </c>
      <c r="J387" s="17" t="s">
        <v>403</v>
      </c>
      <c r="K387" s="35" t="s">
        <v>403</v>
      </c>
      <c r="L387" s="35" t="s">
        <v>1476</v>
      </c>
    </row>
    <row r="388" spans="1:12" x14ac:dyDescent="0.35">
      <c r="A388" s="35" t="s">
        <v>36</v>
      </c>
      <c r="B388" s="35" t="s">
        <v>1558</v>
      </c>
      <c r="C388" s="37"/>
      <c r="D388" s="38">
        <v>24000</v>
      </c>
      <c r="E388" s="38"/>
      <c r="F388" s="37"/>
      <c r="G388" s="36" t="s">
        <v>845</v>
      </c>
      <c r="H388" s="35" t="s">
        <v>403</v>
      </c>
      <c r="I388" s="35"/>
      <c r="J388" s="17" t="s">
        <v>403</v>
      </c>
      <c r="K388" s="35" t="s">
        <v>403</v>
      </c>
      <c r="L388" s="35" t="s">
        <v>1461</v>
      </c>
    </row>
    <row r="389" spans="1:12" x14ac:dyDescent="0.35">
      <c r="A389" s="35" t="s">
        <v>36</v>
      </c>
      <c r="B389" s="35" t="s">
        <v>1559</v>
      </c>
      <c r="C389" s="37"/>
      <c r="D389" s="38">
        <v>24000</v>
      </c>
      <c r="E389" s="38"/>
      <c r="F389" s="37"/>
      <c r="G389" s="36" t="s">
        <v>845</v>
      </c>
      <c r="H389" s="35" t="s">
        <v>403</v>
      </c>
      <c r="I389" s="35" t="s">
        <v>403</v>
      </c>
      <c r="J389" s="17" t="s">
        <v>403</v>
      </c>
      <c r="K389" s="35" t="s">
        <v>403</v>
      </c>
      <c r="L389" s="35" t="s">
        <v>1461</v>
      </c>
    </row>
    <row r="390" spans="1:12" x14ac:dyDescent="0.35">
      <c r="A390" s="35" t="s">
        <v>881</v>
      </c>
      <c r="B390" s="35" t="s">
        <v>982</v>
      </c>
      <c r="C390" s="41">
        <v>0</v>
      </c>
      <c r="D390" s="38">
        <v>23981.62</v>
      </c>
      <c r="E390" s="38">
        <v>23981.62</v>
      </c>
      <c r="F390" s="37">
        <v>692212</v>
      </c>
      <c r="G390" s="36" t="s">
        <v>1629</v>
      </c>
      <c r="H390" s="35" t="s">
        <v>303</v>
      </c>
      <c r="I390" s="35" t="s">
        <v>403</v>
      </c>
      <c r="J390" s="17" t="s">
        <v>403</v>
      </c>
      <c r="K390" s="35" t="s">
        <v>403</v>
      </c>
      <c r="L390" s="35" t="s">
        <v>1451</v>
      </c>
    </row>
    <row r="391" spans="1:12" x14ac:dyDescent="0.35">
      <c r="A391" s="35" t="s">
        <v>881</v>
      </c>
      <c r="B391" s="35" t="s">
        <v>1034</v>
      </c>
      <c r="C391" s="41">
        <v>0</v>
      </c>
      <c r="D391" s="38">
        <v>23932.86</v>
      </c>
      <c r="E391" s="38">
        <v>23932.86</v>
      </c>
      <c r="F391" s="37">
        <v>691423</v>
      </c>
      <c r="G391" s="36" t="s">
        <v>1629</v>
      </c>
      <c r="H391" s="35" t="s">
        <v>274</v>
      </c>
      <c r="I391" s="35" t="s">
        <v>403</v>
      </c>
      <c r="J391" s="17" t="s">
        <v>403</v>
      </c>
      <c r="K391" s="35" t="s">
        <v>403</v>
      </c>
      <c r="L391" s="35" t="s">
        <v>1518</v>
      </c>
    </row>
    <row r="392" spans="1:12" x14ac:dyDescent="0.35">
      <c r="A392" s="35" t="s">
        <v>881</v>
      </c>
      <c r="B392" s="35" t="s">
        <v>983</v>
      </c>
      <c r="C392" s="41">
        <v>0</v>
      </c>
      <c r="D392" s="38">
        <v>23982.09</v>
      </c>
      <c r="E392" s="38">
        <v>23982.09</v>
      </c>
      <c r="F392" s="37">
        <v>695511</v>
      </c>
      <c r="G392" s="36" t="s">
        <v>1629</v>
      </c>
      <c r="H392" s="35" t="s">
        <v>303</v>
      </c>
      <c r="I392" s="35" t="s">
        <v>403</v>
      </c>
      <c r="J392" s="17" t="s">
        <v>403</v>
      </c>
      <c r="K392" s="35" t="s">
        <v>403</v>
      </c>
      <c r="L392" s="35" t="s">
        <v>1451</v>
      </c>
    </row>
    <row r="393" spans="1:12" x14ac:dyDescent="0.35">
      <c r="A393" s="35" t="s">
        <v>881</v>
      </c>
      <c r="B393" s="35" t="s">
        <v>985</v>
      </c>
      <c r="C393" s="41">
        <v>0</v>
      </c>
      <c r="D393" s="38">
        <v>23969.38</v>
      </c>
      <c r="E393" s="38">
        <v>23969.38</v>
      </c>
      <c r="F393" s="37">
        <v>693057</v>
      </c>
      <c r="G393" s="36" t="s">
        <v>1629</v>
      </c>
      <c r="H393" s="35" t="s">
        <v>274</v>
      </c>
      <c r="I393" s="35" t="s">
        <v>1308</v>
      </c>
      <c r="J393" s="17">
        <v>1</v>
      </c>
      <c r="K393" s="35" t="s">
        <v>1306</v>
      </c>
      <c r="L393" s="35" t="s">
        <v>1518</v>
      </c>
    </row>
    <row r="394" spans="1:12" x14ac:dyDescent="0.35">
      <c r="A394" s="35" t="s">
        <v>881</v>
      </c>
      <c r="B394" s="35" t="s">
        <v>1000</v>
      </c>
      <c r="C394" s="41">
        <v>0</v>
      </c>
      <c r="D394" s="38">
        <v>23875.4</v>
      </c>
      <c r="E394" s="38">
        <v>23875.4</v>
      </c>
      <c r="F394" s="37">
        <v>692289</v>
      </c>
      <c r="G394" s="36" t="s">
        <v>1629</v>
      </c>
      <c r="H394" s="35" t="s">
        <v>274</v>
      </c>
      <c r="I394" s="35" t="s">
        <v>1305</v>
      </c>
      <c r="J394" s="17">
        <v>1</v>
      </c>
      <c r="K394" s="35" t="s">
        <v>1306</v>
      </c>
      <c r="L394" s="35" t="s">
        <v>1456</v>
      </c>
    </row>
    <row r="395" spans="1:12" x14ac:dyDescent="0.35">
      <c r="A395" s="35" t="s">
        <v>881</v>
      </c>
      <c r="B395" s="35" t="s">
        <v>1033</v>
      </c>
      <c r="C395" s="41">
        <v>0</v>
      </c>
      <c r="D395" s="38">
        <v>23978.55</v>
      </c>
      <c r="E395" s="38">
        <v>23978.55</v>
      </c>
      <c r="F395" s="37">
        <v>693056</v>
      </c>
      <c r="G395" s="36" t="s">
        <v>1629</v>
      </c>
      <c r="H395" s="35" t="s">
        <v>274</v>
      </c>
      <c r="I395" s="35" t="s">
        <v>403</v>
      </c>
      <c r="J395" s="17" t="s">
        <v>403</v>
      </c>
      <c r="K395" s="35" t="s">
        <v>403</v>
      </c>
      <c r="L395" s="35" t="s">
        <v>1518</v>
      </c>
    </row>
    <row r="396" spans="1:12" x14ac:dyDescent="0.35">
      <c r="A396" s="35" t="s">
        <v>881</v>
      </c>
      <c r="B396" s="35" t="s">
        <v>986</v>
      </c>
      <c r="C396" s="41">
        <v>0</v>
      </c>
      <c r="D396" s="38">
        <v>23895.360000000001</v>
      </c>
      <c r="E396" s="38">
        <v>23895.360000000001</v>
      </c>
      <c r="F396" s="37">
        <v>695478</v>
      </c>
      <c r="G396" s="36" t="s">
        <v>1629</v>
      </c>
      <c r="H396" s="35" t="s">
        <v>274</v>
      </c>
      <c r="I396" s="35" t="s">
        <v>403</v>
      </c>
      <c r="J396" s="17" t="s">
        <v>403</v>
      </c>
      <c r="K396" s="35" t="s">
        <v>403</v>
      </c>
      <c r="L396" s="35" t="s">
        <v>1518</v>
      </c>
    </row>
    <row r="397" spans="1:12" x14ac:dyDescent="0.35">
      <c r="A397" s="35" t="s">
        <v>881</v>
      </c>
      <c r="B397" s="35" t="s">
        <v>988</v>
      </c>
      <c r="C397" s="41">
        <v>0</v>
      </c>
      <c r="D397" s="38">
        <v>23986.57</v>
      </c>
      <c r="E397" s="38">
        <v>23986.57</v>
      </c>
      <c r="F397" s="37">
        <v>692213</v>
      </c>
      <c r="G397" s="36" t="s">
        <v>1629</v>
      </c>
      <c r="H397" s="35" t="s">
        <v>274</v>
      </c>
      <c r="I397" s="35" t="s">
        <v>403</v>
      </c>
      <c r="J397" s="17" t="s">
        <v>403</v>
      </c>
      <c r="K397" s="35" t="s">
        <v>403</v>
      </c>
      <c r="L397" s="35" t="s">
        <v>1519</v>
      </c>
    </row>
    <row r="398" spans="1:12" x14ac:dyDescent="0.35">
      <c r="A398" s="35" t="s">
        <v>881</v>
      </c>
      <c r="B398" s="35" t="s">
        <v>1001</v>
      </c>
      <c r="C398" s="41">
        <v>1</v>
      </c>
      <c r="D398" s="38">
        <v>23919.16</v>
      </c>
      <c r="E398" s="38">
        <v>23919.16</v>
      </c>
      <c r="F398" s="37">
        <v>692292</v>
      </c>
      <c r="G398" s="36" t="s">
        <v>1630</v>
      </c>
      <c r="H398" s="35" t="s">
        <v>274</v>
      </c>
      <c r="I398" s="35" t="s">
        <v>1305</v>
      </c>
      <c r="J398" s="17">
        <v>1</v>
      </c>
      <c r="K398" s="35" t="s">
        <v>1306</v>
      </c>
      <c r="L398" s="35" t="s">
        <v>1456</v>
      </c>
    </row>
    <row r="399" spans="1:12" x14ac:dyDescent="0.35">
      <c r="A399" s="35" t="s">
        <v>881</v>
      </c>
      <c r="B399" s="35" t="s">
        <v>1002</v>
      </c>
      <c r="C399" s="41">
        <v>-1</v>
      </c>
      <c r="D399" s="38">
        <v>23893.62</v>
      </c>
      <c r="E399" s="38">
        <v>23893.62</v>
      </c>
      <c r="F399" s="37">
        <v>695519</v>
      </c>
      <c r="G399" s="36" t="s">
        <v>1629</v>
      </c>
      <c r="H399" s="35" t="s">
        <v>303</v>
      </c>
      <c r="I399" s="35" t="s">
        <v>403</v>
      </c>
      <c r="J399" s="17" t="s">
        <v>403</v>
      </c>
      <c r="K399" s="35" t="s">
        <v>403</v>
      </c>
      <c r="L399" s="35" t="s">
        <v>1456</v>
      </c>
    </row>
    <row r="400" spans="1:12" x14ac:dyDescent="0.35">
      <c r="A400" s="35" t="s">
        <v>881</v>
      </c>
      <c r="B400" s="35" t="s">
        <v>1003</v>
      </c>
      <c r="C400" s="41">
        <v>-1</v>
      </c>
      <c r="D400" s="38">
        <v>23791.02</v>
      </c>
      <c r="E400" s="38">
        <v>23791.02</v>
      </c>
      <c r="F400" s="37">
        <v>695522</v>
      </c>
      <c r="G400" s="36" t="s">
        <v>1629</v>
      </c>
      <c r="H400" s="35" t="s">
        <v>303</v>
      </c>
      <c r="I400" s="35" t="s">
        <v>403</v>
      </c>
      <c r="J400" s="17" t="s">
        <v>403</v>
      </c>
      <c r="K400" s="35" t="s">
        <v>403</v>
      </c>
      <c r="L400" s="35" t="s">
        <v>1456</v>
      </c>
    </row>
    <row r="401" spans="1:12" x14ac:dyDescent="0.35">
      <c r="A401" s="35" t="s">
        <v>881</v>
      </c>
      <c r="B401" s="35" t="s">
        <v>1004</v>
      </c>
      <c r="C401" s="41">
        <v>-1</v>
      </c>
      <c r="D401" s="38">
        <v>23984.79</v>
      </c>
      <c r="E401" s="38">
        <v>23984.79</v>
      </c>
      <c r="F401" s="37">
        <v>699088</v>
      </c>
      <c r="G401" s="36" t="s">
        <v>1629</v>
      </c>
      <c r="H401" s="35" t="s">
        <v>303</v>
      </c>
      <c r="I401" s="35" t="s">
        <v>403</v>
      </c>
      <c r="J401" s="17" t="s">
        <v>403</v>
      </c>
      <c r="K401" s="35" t="s">
        <v>403</v>
      </c>
      <c r="L401" s="35" t="s">
        <v>1456</v>
      </c>
    </row>
    <row r="402" spans="1:12" x14ac:dyDescent="0.35">
      <c r="A402" s="35" t="s">
        <v>881</v>
      </c>
      <c r="B402" s="35" t="s">
        <v>989</v>
      </c>
      <c r="C402" s="41">
        <v>0</v>
      </c>
      <c r="D402" s="38">
        <v>17640</v>
      </c>
      <c r="E402" s="38">
        <v>17640</v>
      </c>
      <c r="F402" s="37">
        <v>693000</v>
      </c>
      <c r="G402" s="39" t="s">
        <v>1621</v>
      </c>
      <c r="H402" s="35" t="s">
        <v>276</v>
      </c>
      <c r="I402" s="35" t="s">
        <v>403</v>
      </c>
      <c r="J402" s="17" t="s">
        <v>403</v>
      </c>
      <c r="K402" s="35" t="s">
        <v>403</v>
      </c>
      <c r="L402" s="35" t="s">
        <v>1476</v>
      </c>
    </row>
    <row r="403" spans="1:12" x14ac:dyDescent="0.35">
      <c r="A403" s="35" t="s">
        <v>881</v>
      </c>
      <c r="B403" s="35" t="s">
        <v>990</v>
      </c>
      <c r="C403" s="41">
        <v>0</v>
      </c>
      <c r="D403" s="38">
        <v>23933.57</v>
      </c>
      <c r="E403" s="38">
        <v>23933.57</v>
      </c>
      <c r="F403" s="37">
        <v>701632</v>
      </c>
      <c r="G403" s="39" t="s">
        <v>1621</v>
      </c>
      <c r="H403" s="35" t="s">
        <v>303</v>
      </c>
      <c r="I403" s="35" t="s">
        <v>403</v>
      </c>
      <c r="J403" s="17" t="s">
        <v>403</v>
      </c>
      <c r="K403" s="35" t="s">
        <v>403</v>
      </c>
      <c r="L403" s="35" t="s">
        <v>1451</v>
      </c>
    </row>
    <row r="404" spans="1:12" x14ac:dyDescent="0.35">
      <c r="A404" s="35" t="s">
        <v>881</v>
      </c>
      <c r="B404" s="35" t="s">
        <v>995</v>
      </c>
      <c r="C404" s="41">
        <v>0</v>
      </c>
      <c r="D404" s="38">
        <v>23985.74</v>
      </c>
      <c r="E404" s="38">
        <v>23985.74</v>
      </c>
      <c r="F404" s="37">
        <v>701780</v>
      </c>
      <c r="G404" s="39" t="s">
        <v>1621</v>
      </c>
      <c r="H404" s="35" t="s">
        <v>303</v>
      </c>
      <c r="I404" s="35" t="s">
        <v>403</v>
      </c>
      <c r="J404" s="17" t="s">
        <v>403</v>
      </c>
      <c r="K404" s="35" t="s">
        <v>403</v>
      </c>
      <c r="L404" s="35" t="s">
        <v>1519</v>
      </c>
    </row>
    <row r="405" spans="1:12" x14ac:dyDescent="0.35">
      <c r="A405" s="35" t="s">
        <v>881</v>
      </c>
      <c r="B405" s="35" t="s">
        <v>999</v>
      </c>
      <c r="C405" s="41">
        <v>0</v>
      </c>
      <c r="D405" s="38">
        <v>23985.41</v>
      </c>
      <c r="E405" s="38">
        <v>23985.41</v>
      </c>
      <c r="F405" s="37">
        <v>701634</v>
      </c>
      <c r="G405" s="39" t="s">
        <v>1621</v>
      </c>
      <c r="H405" s="35" t="s">
        <v>274</v>
      </c>
      <c r="I405" s="35" t="s">
        <v>403</v>
      </c>
      <c r="J405" s="17" t="s">
        <v>403</v>
      </c>
      <c r="K405" s="35" t="s">
        <v>403</v>
      </c>
      <c r="L405" s="35" t="s">
        <v>1518</v>
      </c>
    </row>
    <row r="406" spans="1:12" x14ac:dyDescent="0.35">
      <c r="A406" s="35" t="s">
        <v>881</v>
      </c>
      <c r="B406" s="35" t="s">
        <v>984</v>
      </c>
      <c r="C406" s="41">
        <v>0</v>
      </c>
      <c r="D406" s="38">
        <v>23972.75</v>
      </c>
      <c r="E406" s="38">
        <v>23972.75</v>
      </c>
      <c r="F406" s="37">
        <v>698077</v>
      </c>
      <c r="G406" s="39" t="s">
        <v>1621</v>
      </c>
      <c r="H406" s="35" t="s">
        <v>274</v>
      </c>
      <c r="I406" s="35" t="s">
        <v>403</v>
      </c>
      <c r="J406" s="17" t="s">
        <v>403</v>
      </c>
      <c r="K406" s="35" t="s">
        <v>403</v>
      </c>
      <c r="L406" s="35" t="s">
        <v>1451</v>
      </c>
    </row>
    <row r="407" spans="1:12" x14ac:dyDescent="0.35">
      <c r="A407" s="35" t="s">
        <v>881</v>
      </c>
      <c r="B407" s="35" t="s">
        <v>987</v>
      </c>
      <c r="C407" s="41">
        <v>5</v>
      </c>
      <c r="D407" s="38">
        <v>23943.32</v>
      </c>
      <c r="E407" s="38">
        <v>23943.32</v>
      </c>
      <c r="F407" s="37">
        <v>695482</v>
      </c>
      <c r="G407" s="39" t="s">
        <v>660</v>
      </c>
      <c r="H407" s="35" t="s">
        <v>274</v>
      </c>
      <c r="I407" s="35" t="s">
        <v>1078</v>
      </c>
      <c r="J407" s="17">
        <v>1</v>
      </c>
      <c r="K407" s="35" t="s">
        <v>142</v>
      </c>
      <c r="L407" s="35" t="s">
        <v>1518</v>
      </c>
    </row>
    <row r="408" spans="1:12" x14ac:dyDescent="0.35">
      <c r="A408" s="35" t="s">
        <v>881</v>
      </c>
      <c r="B408" s="35" t="s">
        <v>998</v>
      </c>
      <c r="C408" s="41">
        <v>0</v>
      </c>
      <c r="D408" s="38">
        <v>23912.84</v>
      </c>
      <c r="E408" s="38">
        <v>23912.84</v>
      </c>
      <c r="F408" s="37">
        <v>700303</v>
      </c>
      <c r="G408" s="39" t="s">
        <v>1621</v>
      </c>
      <c r="H408" s="35" t="s">
        <v>274</v>
      </c>
      <c r="I408" s="35" t="s">
        <v>403</v>
      </c>
      <c r="J408" s="17" t="s">
        <v>403</v>
      </c>
      <c r="K408" s="35" t="s">
        <v>403</v>
      </c>
      <c r="L408" s="35" t="s">
        <v>1518</v>
      </c>
    </row>
    <row r="409" spans="1:12" x14ac:dyDescent="0.35">
      <c r="A409" s="35" t="s">
        <v>881</v>
      </c>
      <c r="B409" s="35" t="s">
        <v>991</v>
      </c>
      <c r="C409" s="41">
        <v>0</v>
      </c>
      <c r="D409" s="38">
        <v>24000</v>
      </c>
      <c r="E409" s="38">
        <v>24000</v>
      </c>
      <c r="F409" s="37">
        <v>702837</v>
      </c>
      <c r="G409" s="39" t="s">
        <v>1621</v>
      </c>
      <c r="H409" s="35" t="s">
        <v>274</v>
      </c>
      <c r="I409" s="35" t="s">
        <v>403</v>
      </c>
      <c r="J409" s="17" t="s">
        <v>403</v>
      </c>
      <c r="K409" s="35" t="s">
        <v>403</v>
      </c>
      <c r="L409" s="35" t="s">
        <v>1518</v>
      </c>
    </row>
    <row r="410" spans="1:12" x14ac:dyDescent="0.35">
      <c r="A410" s="35" t="s">
        <v>881</v>
      </c>
      <c r="B410" s="35" t="s">
        <v>992</v>
      </c>
      <c r="C410" s="41">
        <v>1</v>
      </c>
      <c r="D410" s="38">
        <v>23985.759999999998</v>
      </c>
      <c r="E410" s="38">
        <v>23985.759999999998</v>
      </c>
      <c r="F410" s="37">
        <v>702839</v>
      </c>
      <c r="G410" s="39" t="s">
        <v>660</v>
      </c>
      <c r="H410" s="35" t="s">
        <v>274</v>
      </c>
      <c r="I410" s="35" t="s">
        <v>1612</v>
      </c>
      <c r="J410" s="17">
        <v>1</v>
      </c>
      <c r="K410" s="35" t="s">
        <v>1352</v>
      </c>
      <c r="L410" s="35" t="s">
        <v>1451</v>
      </c>
    </row>
    <row r="411" spans="1:12" x14ac:dyDescent="0.35">
      <c r="A411" s="35" t="s">
        <v>881</v>
      </c>
      <c r="B411" s="35" t="s">
        <v>994</v>
      </c>
      <c r="C411" s="41">
        <v>2</v>
      </c>
      <c r="D411" s="38">
        <v>24000</v>
      </c>
      <c r="E411" s="38">
        <v>24000</v>
      </c>
      <c r="F411" s="37">
        <v>700302</v>
      </c>
      <c r="G411" s="39" t="s">
        <v>660</v>
      </c>
      <c r="H411" s="35" t="s">
        <v>274</v>
      </c>
      <c r="I411" s="35" t="s">
        <v>839</v>
      </c>
      <c r="J411" s="17">
        <v>1</v>
      </c>
      <c r="K411" s="28" t="s">
        <v>839</v>
      </c>
      <c r="L411" s="35" t="s">
        <v>1519</v>
      </c>
    </row>
    <row r="412" spans="1:12" x14ac:dyDescent="0.35">
      <c r="A412" s="35" t="s">
        <v>881</v>
      </c>
      <c r="B412" s="35" t="s">
        <v>1593</v>
      </c>
      <c r="C412" s="37"/>
      <c r="D412" s="38">
        <v>24000</v>
      </c>
      <c r="E412" s="38"/>
      <c r="F412" s="37"/>
      <c r="G412" s="36" t="s">
        <v>1113</v>
      </c>
      <c r="H412" s="35" t="s">
        <v>403</v>
      </c>
      <c r="I412" s="35" t="s">
        <v>1615</v>
      </c>
      <c r="J412" s="17" t="s">
        <v>403</v>
      </c>
      <c r="K412" s="35" t="s">
        <v>403</v>
      </c>
      <c r="L412" s="35" t="s">
        <v>1506</v>
      </c>
    </row>
    <row r="413" spans="1:12" x14ac:dyDescent="0.35">
      <c r="A413" s="35" t="s">
        <v>881</v>
      </c>
      <c r="B413" s="35" t="s">
        <v>993</v>
      </c>
      <c r="C413" s="37"/>
      <c r="D413" s="38">
        <v>24000</v>
      </c>
      <c r="E413" s="38"/>
      <c r="F413" s="37"/>
      <c r="G413" s="36" t="s">
        <v>1113</v>
      </c>
      <c r="H413" s="35" t="s">
        <v>403</v>
      </c>
      <c r="I413" s="35" t="s">
        <v>1617</v>
      </c>
      <c r="J413" s="17" t="s">
        <v>403</v>
      </c>
      <c r="K413" s="35" t="s">
        <v>403</v>
      </c>
      <c r="L413" s="35" t="s">
        <v>1451</v>
      </c>
    </row>
    <row r="414" spans="1:12" x14ac:dyDescent="0.35">
      <c r="A414" s="35" t="s">
        <v>881</v>
      </c>
      <c r="B414" s="35" t="s">
        <v>997</v>
      </c>
      <c r="C414" s="37"/>
      <c r="D414" s="38">
        <v>24000</v>
      </c>
      <c r="E414" s="38"/>
      <c r="F414" s="37"/>
      <c r="G414" s="36" t="s">
        <v>1113</v>
      </c>
      <c r="H414" s="35" t="s">
        <v>403</v>
      </c>
      <c r="I414" s="35" t="s">
        <v>1617</v>
      </c>
      <c r="J414" s="17" t="s">
        <v>403</v>
      </c>
      <c r="K414" s="35" t="s">
        <v>403</v>
      </c>
      <c r="L414" s="35" t="s">
        <v>1518</v>
      </c>
    </row>
    <row r="415" spans="1:12" x14ac:dyDescent="0.35">
      <c r="A415" s="35" t="s">
        <v>881</v>
      </c>
      <c r="B415" s="35" t="s">
        <v>996</v>
      </c>
      <c r="C415" s="37"/>
      <c r="D415" s="38">
        <v>18900</v>
      </c>
      <c r="E415" s="38"/>
      <c r="F415" s="37"/>
      <c r="G415" s="36" t="s">
        <v>845</v>
      </c>
      <c r="H415" s="35" t="s">
        <v>403</v>
      </c>
      <c r="I415" s="35" t="s">
        <v>1620</v>
      </c>
      <c r="J415" s="17" t="s">
        <v>403</v>
      </c>
      <c r="K415" s="35" t="s">
        <v>403</v>
      </c>
      <c r="L415" s="35" t="s">
        <v>1476</v>
      </c>
    </row>
    <row r="416" spans="1:12" x14ac:dyDescent="0.35">
      <c r="A416" s="35" t="s">
        <v>46</v>
      </c>
      <c r="B416" s="35" t="s">
        <v>1329</v>
      </c>
      <c r="C416" s="41">
        <v>0</v>
      </c>
      <c r="D416" s="38">
        <v>23994.84</v>
      </c>
      <c r="E416" s="38">
        <v>23994.84</v>
      </c>
      <c r="F416" s="37">
        <v>698940</v>
      </c>
      <c r="G416" s="36" t="s">
        <v>1629</v>
      </c>
      <c r="H416" s="35" t="s">
        <v>274</v>
      </c>
      <c r="I416" s="35" t="s">
        <v>403</v>
      </c>
      <c r="J416" s="17" t="s">
        <v>403</v>
      </c>
      <c r="K416" s="35" t="s">
        <v>403</v>
      </c>
      <c r="L416" s="35" t="s">
        <v>1451</v>
      </c>
    </row>
    <row r="417" spans="1:12" x14ac:dyDescent="0.35">
      <c r="A417" s="35" t="s">
        <v>46</v>
      </c>
      <c r="B417" s="35" t="s">
        <v>1330</v>
      </c>
      <c r="C417" s="41">
        <v>-1</v>
      </c>
      <c r="D417" s="38">
        <v>23904.3</v>
      </c>
      <c r="E417" s="38">
        <v>23904.3</v>
      </c>
      <c r="F417" s="37">
        <v>698944</v>
      </c>
      <c r="G417" s="36" t="s">
        <v>1629</v>
      </c>
      <c r="H417" s="35" t="s">
        <v>274</v>
      </c>
      <c r="I417" s="35" t="s">
        <v>403</v>
      </c>
      <c r="J417" s="17" t="s">
        <v>403</v>
      </c>
      <c r="K417" s="35" t="s">
        <v>403</v>
      </c>
      <c r="L417" s="35" t="s">
        <v>1451</v>
      </c>
    </row>
    <row r="418" spans="1:12" x14ac:dyDescent="0.35">
      <c r="A418" s="35" t="s">
        <v>46</v>
      </c>
      <c r="B418" s="35" t="s">
        <v>1331</v>
      </c>
      <c r="C418" s="41">
        <v>-1</v>
      </c>
      <c r="D418" s="38">
        <v>23819.67</v>
      </c>
      <c r="E418" s="38">
        <v>23819.67</v>
      </c>
      <c r="F418" s="37">
        <v>698947</v>
      </c>
      <c r="G418" s="36" t="s">
        <v>1629</v>
      </c>
      <c r="H418" s="35" t="s">
        <v>274</v>
      </c>
      <c r="I418" s="35" t="s">
        <v>403</v>
      </c>
      <c r="J418" s="17" t="s">
        <v>403</v>
      </c>
      <c r="K418" s="35" t="s">
        <v>403</v>
      </c>
      <c r="L418" s="35" t="s">
        <v>1451</v>
      </c>
    </row>
    <row r="419" spans="1:12" x14ac:dyDescent="0.35">
      <c r="A419" s="35" t="s">
        <v>46</v>
      </c>
      <c r="B419" s="35" t="s">
        <v>1333</v>
      </c>
      <c r="C419" s="41">
        <v>-1</v>
      </c>
      <c r="D419" s="38">
        <v>23859.98</v>
      </c>
      <c r="E419" s="38">
        <v>23859.98</v>
      </c>
      <c r="F419" s="37">
        <v>698978</v>
      </c>
      <c r="G419" s="36" t="s">
        <v>1629</v>
      </c>
      <c r="H419" s="35" t="s">
        <v>303</v>
      </c>
      <c r="I419" s="35" t="s">
        <v>403</v>
      </c>
      <c r="J419" s="17" t="s">
        <v>403</v>
      </c>
      <c r="K419" s="35" t="s">
        <v>403</v>
      </c>
      <c r="L419" s="35" t="s">
        <v>1450</v>
      </c>
    </row>
    <row r="420" spans="1:12" x14ac:dyDescent="0.35">
      <c r="A420" s="35" t="s">
        <v>46</v>
      </c>
      <c r="B420" s="35" t="s">
        <v>1334</v>
      </c>
      <c r="C420" s="41">
        <v>-1</v>
      </c>
      <c r="D420" s="38">
        <v>23855.11</v>
      </c>
      <c r="E420" s="38">
        <v>23855.11</v>
      </c>
      <c r="F420" s="37">
        <v>699558</v>
      </c>
      <c r="G420" s="39" t="s">
        <v>1621</v>
      </c>
      <c r="H420" s="35" t="s">
        <v>274</v>
      </c>
      <c r="I420" s="35" t="s">
        <v>403</v>
      </c>
      <c r="J420" s="17" t="s">
        <v>403</v>
      </c>
      <c r="K420" s="35" t="s">
        <v>403</v>
      </c>
      <c r="L420" s="35" t="s">
        <v>1451</v>
      </c>
    </row>
    <row r="421" spans="1:12" x14ac:dyDescent="0.35">
      <c r="A421" s="35" t="s">
        <v>46</v>
      </c>
      <c r="B421" s="35" t="s">
        <v>1335</v>
      </c>
      <c r="C421" s="41">
        <v>-1</v>
      </c>
      <c r="D421" s="38">
        <v>23989.82</v>
      </c>
      <c r="E421" s="38">
        <v>23989.82</v>
      </c>
      <c r="F421" s="37">
        <v>699562</v>
      </c>
      <c r="G421" s="39" t="s">
        <v>1621</v>
      </c>
      <c r="H421" s="35" t="s">
        <v>274</v>
      </c>
      <c r="I421" s="35" t="s">
        <v>403</v>
      </c>
      <c r="J421" s="17" t="s">
        <v>403</v>
      </c>
      <c r="K421" s="35" t="s">
        <v>403</v>
      </c>
      <c r="L421" s="35" t="s">
        <v>1451</v>
      </c>
    </row>
    <row r="422" spans="1:12" x14ac:dyDescent="0.35">
      <c r="A422" s="35" t="s">
        <v>46</v>
      </c>
      <c r="B422" s="35" t="s">
        <v>1337</v>
      </c>
      <c r="C422" s="41">
        <v>0</v>
      </c>
      <c r="D422" s="38">
        <v>24000</v>
      </c>
      <c r="E422" s="38">
        <v>24000</v>
      </c>
      <c r="F422" s="37">
        <v>700476</v>
      </c>
      <c r="G422" s="39" t="s">
        <v>1621</v>
      </c>
      <c r="H422" s="35" t="s">
        <v>284</v>
      </c>
      <c r="I422" s="35" t="s">
        <v>403</v>
      </c>
      <c r="J422" s="17" t="s">
        <v>403</v>
      </c>
      <c r="K422" s="35" t="s">
        <v>403</v>
      </c>
      <c r="L422" s="35" t="s">
        <v>1506</v>
      </c>
    </row>
    <row r="423" spans="1:12" x14ac:dyDescent="0.35">
      <c r="A423" s="35" t="s">
        <v>46</v>
      </c>
      <c r="B423" s="35" t="s">
        <v>1338</v>
      </c>
      <c r="C423" s="41">
        <v>0</v>
      </c>
      <c r="D423" s="38">
        <v>24000</v>
      </c>
      <c r="E423" s="38">
        <v>24000</v>
      </c>
      <c r="F423" s="37">
        <v>700701</v>
      </c>
      <c r="G423" s="39" t="s">
        <v>1621</v>
      </c>
      <c r="H423" s="35" t="s">
        <v>284</v>
      </c>
      <c r="I423" s="35" t="s">
        <v>403</v>
      </c>
      <c r="J423" s="17" t="s">
        <v>403</v>
      </c>
      <c r="K423" s="35" t="s">
        <v>403</v>
      </c>
      <c r="L423" s="35" t="s">
        <v>1506</v>
      </c>
    </row>
    <row r="424" spans="1:12" x14ac:dyDescent="0.35">
      <c r="A424" s="35" t="s">
        <v>46</v>
      </c>
      <c r="B424" s="35" t="s">
        <v>1339</v>
      </c>
      <c r="C424" s="41">
        <v>-1</v>
      </c>
      <c r="D424" s="38">
        <v>23964</v>
      </c>
      <c r="E424" s="38">
        <v>23964</v>
      </c>
      <c r="F424" s="37">
        <v>700702</v>
      </c>
      <c r="G424" s="39" t="s">
        <v>1621</v>
      </c>
      <c r="H424" s="35" t="s">
        <v>284</v>
      </c>
      <c r="I424" s="35" t="s">
        <v>403</v>
      </c>
      <c r="J424" s="17" t="s">
        <v>403</v>
      </c>
      <c r="K424" s="35" t="s">
        <v>403</v>
      </c>
      <c r="L424" s="35" t="s">
        <v>1506</v>
      </c>
    </row>
    <row r="425" spans="1:12" x14ac:dyDescent="0.35">
      <c r="A425" s="35" t="s">
        <v>46</v>
      </c>
      <c r="B425" s="35" t="s">
        <v>1328</v>
      </c>
      <c r="C425" s="41">
        <v>2</v>
      </c>
      <c r="D425" s="38">
        <v>23820.78</v>
      </c>
      <c r="E425" s="38">
        <v>23820.78</v>
      </c>
      <c r="F425" s="37">
        <v>698942</v>
      </c>
      <c r="G425" s="39" t="s">
        <v>660</v>
      </c>
      <c r="H425" s="35" t="s">
        <v>303</v>
      </c>
      <c r="I425" s="35" t="s">
        <v>1611</v>
      </c>
      <c r="J425" s="17">
        <v>1</v>
      </c>
      <c r="K425" s="35" t="s">
        <v>1303</v>
      </c>
      <c r="L425" s="35" t="s">
        <v>1451</v>
      </c>
    </row>
    <row r="426" spans="1:12" x14ac:dyDescent="0.35">
      <c r="A426" s="35" t="s">
        <v>46</v>
      </c>
      <c r="B426" s="35" t="s">
        <v>1332</v>
      </c>
      <c r="C426" s="41">
        <v>2</v>
      </c>
      <c r="D426" s="38">
        <v>23951.86</v>
      </c>
      <c r="E426" s="38">
        <v>23951.86</v>
      </c>
      <c r="F426" s="37">
        <v>698976</v>
      </c>
      <c r="G426" s="39" t="s">
        <v>660</v>
      </c>
      <c r="H426" s="35" t="s">
        <v>303</v>
      </c>
      <c r="I426" s="35" t="s">
        <v>1611</v>
      </c>
      <c r="J426" s="17">
        <v>1</v>
      </c>
      <c r="K426" s="35" t="s">
        <v>1303</v>
      </c>
      <c r="L426" s="35" t="s">
        <v>1450</v>
      </c>
    </row>
    <row r="427" spans="1:12" x14ac:dyDescent="0.35">
      <c r="A427" s="35" t="s">
        <v>46</v>
      </c>
      <c r="B427" s="35" t="s">
        <v>1336</v>
      </c>
      <c r="C427" s="41">
        <v>0</v>
      </c>
      <c r="D427" s="38">
        <v>23970.32</v>
      </c>
      <c r="E427" s="38">
        <v>23970.32</v>
      </c>
      <c r="F427" s="37">
        <v>698980</v>
      </c>
      <c r="G427" s="39" t="s">
        <v>1621</v>
      </c>
      <c r="H427" s="35" t="s">
        <v>303</v>
      </c>
      <c r="I427" s="35" t="s">
        <v>403</v>
      </c>
      <c r="J427" s="17" t="s">
        <v>403</v>
      </c>
      <c r="K427" s="35" t="s">
        <v>403</v>
      </c>
      <c r="L427" s="35" t="s">
        <v>1450</v>
      </c>
    </row>
    <row r="428" spans="1:12" x14ac:dyDescent="0.35">
      <c r="A428" s="35" t="s">
        <v>46</v>
      </c>
      <c r="B428" s="35" t="s">
        <v>1340</v>
      </c>
      <c r="C428" s="37"/>
      <c r="D428" s="38">
        <v>24000</v>
      </c>
      <c r="E428" s="38">
        <v>24000</v>
      </c>
      <c r="F428" s="37">
        <v>700703</v>
      </c>
      <c r="G428" s="36" t="s">
        <v>1621</v>
      </c>
      <c r="H428" s="35" t="s">
        <v>284</v>
      </c>
      <c r="I428" s="35" t="s">
        <v>403</v>
      </c>
      <c r="J428" s="17" t="s">
        <v>403</v>
      </c>
      <c r="K428" s="35" t="s">
        <v>403</v>
      </c>
      <c r="L428" s="35" t="s">
        <v>1506</v>
      </c>
    </row>
    <row r="429" spans="1:12" x14ac:dyDescent="0.35">
      <c r="A429" s="35" t="s">
        <v>38</v>
      </c>
      <c r="B429" s="35" t="s">
        <v>1006</v>
      </c>
      <c r="C429" s="41">
        <v>0</v>
      </c>
      <c r="D429" s="38">
        <v>6960</v>
      </c>
      <c r="E429" s="38">
        <v>6960</v>
      </c>
      <c r="F429" s="37">
        <v>693261</v>
      </c>
      <c r="G429" s="36" t="s">
        <v>1629</v>
      </c>
      <c r="H429" s="35" t="s">
        <v>298</v>
      </c>
      <c r="I429" s="35" t="s">
        <v>403</v>
      </c>
      <c r="J429" s="17" t="s">
        <v>403</v>
      </c>
      <c r="K429" s="35" t="s">
        <v>403</v>
      </c>
      <c r="L429" s="35" t="s">
        <v>1477</v>
      </c>
    </row>
    <row r="430" spans="1:12" x14ac:dyDescent="0.35">
      <c r="A430" s="35" t="s">
        <v>38</v>
      </c>
      <c r="B430" s="35" t="s">
        <v>1009</v>
      </c>
      <c r="C430" s="41">
        <v>0</v>
      </c>
      <c r="D430" s="38">
        <v>6990</v>
      </c>
      <c r="E430" s="38">
        <v>6990</v>
      </c>
      <c r="F430" s="37">
        <v>693261</v>
      </c>
      <c r="G430" s="36" t="s">
        <v>1629</v>
      </c>
      <c r="H430" s="35" t="s">
        <v>298</v>
      </c>
      <c r="I430" s="35" t="s">
        <v>403</v>
      </c>
      <c r="J430" s="17" t="s">
        <v>403</v>
      </c>
      <c r="K430" s="35" t="s">
        <v>403</v>
      </c>
      <c r="L430" s="35" t="s">
        <v>1477</v>
      </c>
    </row>
    <row r="431" spans="1:12" x14ac:dyDescent="0.35">
      <c r="A431" s="35" t="s">
        <v>38</v>
      </c>
      <c r="B431" s="35" t="s">
        <v>1012</v>
      </c>
      <c r="C431" s="41">
        <v>0</v>
      </c>
      <c r="D431" s="38">
        <v>9900</v>
      </c>
      <c r="E431" s="38">
        <v>9900</v>
      </c>
      <c r="F431" s="37">
        <v>693261</v>
      </c>
      <c r="G431" s="36" t="s">
        <v>1629</v>
      </c>
      <c r="H431" s="35" t="s">
        <v>298</v>
      </c>
      <c r="I431" s="35" t="s">
        <v>403</v>
      </c>
      <c r="J431" s="17" t="s">
        <v>403</v>
      </c>
      <c r="K431" s="35" t="s">
        <v>403</v>
      </c>
      <c r="L431" s="35" t="s">
        <v>1472</v>
      </c>
    </row>
    <row r="432" spans="1:12" x14ac:dyDescent="0.35">
      <c r="A432" s="35" t="s">
        <v>38</v>
      </c>
      <c r="B432" s="35" t="s">
        <v>1071</v>
      </c>
      <c r="C432" s="41">
        <v>0</v>
      </c>
      <c r="D432" s="38">
        <v>6990</v>
      </c>
      <c r="E432" s="38">
        <v>6990</v>
      </c>
      <c r="F432" s="37">
        <v>696446</v>
      </c>
      <c r="G432" s="39" t="s">
        <v>1621</v>
      </c>
      <c r="H432" s="35" t="s">
        <v>298</v>
      </c>
      <c r="I432" s="35" t="s">
        <v>403</v>
      </c>
      <c r="J432" s="17" t="s">
        <v>403</v>
      </c>
      <c r="K432" s="35" t="s">
        <v>403</v>
      </c>
      <c r="L432" s="35" t="s">
        <v>1477</v>
      </c>
    </row>
    <row r="433" spans="1:12" x14ac:dyDescent="0.35">
      <c r="A433" s="35" t="s">
        <v>38</v>
      </c>
      <c r="B433" s="35" t="s">
        <v>1072</v>
      </c>
      <c r="C433" s="41">
        <v>0</v>
      </c>
      <c r="D433" s="38">
        <v>9132</v>
      </c>
      <c r="E433" s="38">
        <v>9132</v>
      </c>
      <c r="F433" s="37">
        <v>696446</v>
      </c>
      <c r="G433" s="39" t="s">
        <v>1621</v>
      </c>
      <c r="H433" s="35" t="s">
        <v>298</v>
      </c>
      <c r="I433" s="35" t="s">
        <v>403</v>
      </c>
      <c r="J433" s="17" t="s">
        <v>403</v>
      </c>
      <c r="K433" s="35" t="s">
        <v>403</v>
      </c>
      <c r="L433" s="35" t="s">
        <v>1472</v>
      </c>
    </row>
    <row r="434" spans="1:12" x14ac:dyDescent="0.35">
      <c r="A434" s="35" t="s">
        <v>38</v>
      </c>
      <c r="B434" s="35" t="s">
        <v>1073</v>
      </c>
      <c r="C434" s="41">
        <v>0</v>
      </c>
      <c r="D434" s="38">
        <v>6990</v>
      </c>
      <c r="E434" s="38">
        <v>6990</v>
      </c>
      <c r="F434" s="37">
        <v>696446</v>
      </c>
      <c r="G434" s="39" t="s">
        <v>1621</v>
      </c>
      <c r="H434" s="35" t="s">
        <v>298</v>
      </c>
      <c r="I434" s="35" t="s">
        <v>403</v>
      </c>
      <c r="J434" s="17" t="s">
        <v>403</v>
      </c>
      <c r="K434" s="35" t="s">
        <v>403</v>
      </c>
      <c r="L434" s="35" t="s">
        <v>1477</v>
      </c>
    </row>
    <row r="435" spans="1:12" x14ac:dyDescent="0.35">
      <c r="A435" s="35" t="s">
        <v>38</v>
      </c>
      <c r="B435" s="35" t="s">
        <v>1074</v>
      </c>
      <c r="C435" s="41">
        <v>8</v>
      </c>
      <c r="D435" s="38">
        <v>12000</v>
      </c>
      <c r="E435" s="38">
        <v>12000</v>
      </c>
      <c r="F435" s="37">
        <v>696442</v>
      </c>
      <c r="G435" s="39" t="s">
        <v>660</v>
      </c>
      <c r="H435" s="35" t="s">
        <v>298</v>
      </c>
      <c r="I435" s="35" t="s">
        <v>207</v>
      </c>
      <c r="J435" s="17">
        <v>0.5</v>
      </c>
      <c r="K435" s="35" t="s">
        <v>142</v>
      </c>
      <c r="L435" s="35" t="s">
        <v>1477</v>
      </c>
    </row>
    <row r="436" spans="1:12" x14ac:dyDescent="0.35">
      <c r="A436" s="35" t="s">
        <v>38</v>
      </c>
      <c r="B436" s="35" t="s">
        <v>1075</v>
      </c>
      <c r="C436" s="41">
        <v>8</v>
      </c>
      <c r="D436" s="38">
        <v>12000</v>
      </c>
      <c r="E436" s="38">
        <v>12000</v>
      </c>
      <c r="F436" s="37">
        <v>696442</v>
      </c>
      <c r="G436" s="39" t="s">
        <v>660</v>
      </c>
      <c r="H436" s="35" t="s">
        <v>298</v>
      </c>
      <c r="I436" s="35" t="s">
        <v>207</v>
      </c>
      <c r="J436" s="17">
        <v>0.5</v>
      </c>
      <c r="K436" s="35" t="s">
        <v>142</v>
      </c>
      <c r="L436" s="35" t="s">
        <v>1477</v>
      </c>
    </row>
    <row r="437" spans="1:12" x14ac:dyDescent="0.35">
      <c r="A437" s="35" t="s">
        <v>38</v>
      </c>
      <c r="B437" s="35" t="s">
        <v>1007</v>
      </c>
      <c r="C437" s="41">
        <v>2</v>
      </c>
      <c r="D437" s="38">
        <v>6990</v>
      </c>
      <c r="E437" s="38">
        <v>6990</v>
      </c>
      <c r="F437" s="37">
        <v>693284</v>
      </c>
      <c r="G437" s="39" t="s">
        <v>660</v>
      </c>
      <c r="H437" s="35" t="s">
        <v>298</v>
      </c>
      <c r="I437" s="35" t="s">
        <v>207</v>
      </c>
      <c r="J437" s="33">
        <v>0.29125000000000001</v>
      </c>
      <c r="K437" s="35" t="s">
        <v>142</v>
      </c>
      <c r="L437" s="35" t="s">
        <v>1477</v>
      </c>
    </row>
    <row r="438" spans="1:12" x14ac:dyDescent="0.35">
      <c r="A438" s="35" t="s">
        <v>38</v>
      </c>
      <c r="B438" s="35" t="s">
        <v>1010</v>
      </c>
      <c r="C438" s="41">
        <v>2</v>
      </c>
      <c r="D438" s="38">
        <v>6990</v>
      </c>
      <c r="E438" s="38">
        <v>6990</v>
      </c>
      <c r="F438" s="37">
        <v>693284</v>
      </c>
      <c r="G438" s="39" t="s">
        <v>660</v>
      </c>
      <c r="H438" s="35" t="s">
        <v>298</v>
      </c>
      <c r="I438" s="35" t="s">
        <v>207</v>
      </c>
      <c r="J438" s="33">
        <v>0.29125000000000001</v>
      </c>
      <c r="K438" s="35" t="s">
        <v>142</v>
      </c>
      <c r="L438" s="35" t="s">
        <v>1477</v>
      </c>
    </row>
    <row r="439" spans="1:12" x14ac:dyDescent="0.35">
      <c r="A439" s="35" t="s">
        <v>38</v>
      </c>
      <c r="B439" s="35" t="s">
        <v>1013</v>
      </c>
      <c r="C439" s="41">
        <v>2</v>
      </c>
      <c r="D439" s="38">
        <v>9996</v>
      </c>
      <c r="E439" s="38">
        <v>9996</v>
      </c>
      <c r="F439" s="37">
        <v>693284</v>
      </c>
      <c r="G439" s="39" t="s">
        <v>660</v>
      </c>
      <c r="H439" s="35" t="s">
        <v>298</v>
      </c>
      <c r="I439" s="35" t="s">
        <v>207</v>
      </c>
      <c r="J439" s="33">
        <v>0.41649999999999998</v>
      </c>
      <c r="K439" s="35" t="s">
        <v>142</v>
      </c>
      <c r="L439" s="35" t="s">
        <v>1472</v>
      </c>
    </row>
    <row r="440" spans="1:12" x14ac:dyDescent="0.35">
      <c r="A440" s="35" t="s">
        <v>38</v>
      </c>
      <c r="B440" s="35" t="s">
        <v>1016</v>
      </c>
      <c r="C440" s="41">
        <v>1</v>
      </c>
      <c r="D440" s="38">
        <v>12000</v>
      </c>
      <c r="E440" s="38">
        <v>12000</v>
      </c>
      <c r="F440" s="37">
        <v>693288</v>
      </c>
      <c r="G440" s="39" t="s">
        <v>660</v>
      </c>
      <c r="H440" s="35" t="s">
        <v>298</v>
      </c>
      <c r="I440" s="35" t="s">
        <v>207</v>
      </c>
      <c r="J440" s="17">
        <v>0.5</v>
      </c>
      <c r="K440" s="35" t="s">
        <v>142</v>
      </c>
      <c r="L440" s="35" t="s">
        <v>1477</v>
      </c>
    </row>
    <row r="441" spans="1:12" x14ac:dyDescent="0.35">
      <c r="A441" s="35" t="s">
        <v>38</v>
      </c>
      <c r="B441" s="35" t="s">
        <v>1204</v>
      </c>
      <c r="C441" s="41">
        <v>1</v>
      </c>
      <c r="D441" s="38">
        <v>12000</v>
      </c>
      <c r="E441" s="38">
        <v>12000</v>
      </c>
      <c r="F441" s="37">
        <v>693288</v>
      </c>
      <c r="G441" s="39" t="s">
        <v>660</v>
      </c>
      <c r="H441" s="35" t="s">
        <v>298</v>
      </c>
      <c r="I441" s="35" t="s">
        <v>207</v>
      </c>
      <c r="J441" s="17">
        <v>0.5</v>
      </c>
      <c r="K441" s="35" t="s">
        <v>142</v>
      </c>
      <c r="L441" s="35" t="s">
        <v>1477</v>
      </c>
    </row>
    <row r="442" spans="1:12" x14ac:dyDescent="0.35">
      <c r="A442" s="35" t="s">
        <v>38</v>
      </c>
      <c r="B442" s="35" t="s">
        <v>1345</v>
      </c>
      <c r="C442" s="41">
        <v>1</v>
      </c>
      <c r="D442" s="38">
        <v>16515</v>
      </c>
      <c r="E442" s="38">
        <v>16515</v>
      </c>
      <c r="F442" s="37">
        <v>697242</v>
      </c>
      <c r="G442" s="39" t="s">
        <v>660</v>
      </c>
      <c r="H442" s="35" t="s">
        <v>298</v>
      </c>
      <c r="I442" s="35" t="s">
        <v>207</v>
      </c>
      <c r="J442" s="33">
        <v>0.69816106531388711</v>
      </c>
      <c r="K442" s="35" t="s">
        <v>142</v>
      </c>
      <c r="L442" s="35" t="s">
        <v>1477</v>
      </c>
    </row>
    <row r="443" spans="1:12" x14ac:dyDescent="0.35">
      <c r="A443" s="35" t="s">
        <v>38</v>
      </c>
      <c r="B443" s="35" t="s">
        <v>1346</v>
      </c>
      <c r="C443" s="41">
        <v>1</v>
      </c>
      <c r="D443" s="38">
        <v>5040</v>
      </c>
      <c r="E443" s="38">
        <v>5040</v>
      </c>
      <c r="F443" s="37">
        <v>697242</v>
      </c>
      <c r="G443" s="39" t="s">
        <v>660</v>
      </c>
      <c r="H443" s="35" t="s">
        <v>298</v>
      </c>
      <c r="I443" s="35" t="s">
        <v>207</v>
      </c>
      <c r="J443" s="33">
        <v>0.21306277742549143</v>
      </c>
      <c r="K443" s="35" t="s">
        <v>142</v>
      </c>
      <c r="L443" s="35" t="s">
        <v>1472</v>
      </c>
    </row>
    <row r="444" spans="1:12" x14ac:dyDescent="0.35">
      <c r="A444" s="35" t="s">
        <v>38</v>
      </c>
      <c r="B444" s="35" t="s">
        <v>1347</v>
      </c>
      <c r="C444" s="41">
        <v>1</v>
      </c>
      <c r="D444" s="38">
        <v>2100</v>
      </c>
      <c r="E444" s="38">
        <v>2100</v>
      </c>
      <c r="F444" s="37">
        <v>697242</v>
      </c>
      <c r="G444" s="39" t="s">
        <v>660</v>
      </c>
      <c r="H444" s="35" t="s">
        <v>298</v>
      </c>
      <c r="I444" s="35" t="s">
        <v>207</v>
      </c>
      <c r="J444" s="33">
        <v>8.8776157260621436E-2</v>
      </c>
      <c r="K444" s="35" t="s">
        <v>142</v>
      </c>
      <c r="L444" s="35" t="s">
        <v>1477</v>
      </c>
    </row>
    <row r="445" spans="1:12" x14ac:dyDescent="0.35">
      <c r="A445" s="35" t="s">
        <v>38</v>
      </c>
      <c r="B445" s="35" t="s">
        <v>1008</v>
      </c>
      <c r="C445" s="37"/>
      <c r="D445" s="38">
        <v>6990</v>
      </c>
      <c r="E445" s="38"/>
      <c r="F445" s="37"/>
      <c r="G445" s="36" t="s">
        <v>845</v>
      </c>
      <c r="H445" s="35" t="s">
        <v>403</v>
      </c>
      <c r="I445" s="35" t="s">
        <v>1619</v>
      </c>
      <c r="J445" s="17" t="s">
        <v>403</v>
      </c>
      <c r="K445" s="35" t="s">
        <v>403</v>
      </c>
      <c r="L445" s="35" t="s">
        <v>1477</v>
      </c>
    </row>
    <row r="446" spans="1:12" x14ac:dyDescent="0.35">
      <c r="A446" s="35" t="s">
        <v>38</v>
      </c>
      <c r="B446" s="35" t="s">
        <v>1011</v>
      </c>
      <c r="C446" s="37"/>
      <c r="D446" s="38">
        <v>6990</v>
      </c>
      <c r="E446" s="38"/>
      <c r="F446" s="37"/>
      <c r="G446" s="36" t="s">
        <v>845</v>
      </c>
      <c r="H446" s="35" t="s">
        <v>403</v>
      </c>
      <c r="I446" s="35" t="s">
        <v>1619</v>
      </c>
      <c r="J446" s="17" t="s">
        <v>403</v>
      </c>
      <c r="K446" s="35" t="s">
        <v>403</v>
      </c>
      <c r="L446" s="35" t="s">
        <v>1477</v>
      </c>
    </row>
    <row r="447" spans="1:12" x14ac:dyDescent="0.35">
      <c r="A447" s="35" t="s">
        <v>38</v>
      </c>
      <c r="B447" s="35" t="s">
        <v>1014</v>
      </c>
      <c r="C447" s="37"/>
      <c r="D447" s="38">
        <v>9996</v>
      </c>
      <c r="E447" s="38"/>
      <c r="F447" s="37"/>
      <c r="G447" s="36" t="s">
        <v>845</v>
      </c>
      <c r="H447" s="35" t="s">
        <v>403</v>
      </c>
      <c r="I447" s="35" t="s">
        <v>1619</v>
      </c>
      <c r="J447" s="35" t="s">
        <v>403</v>
      </c>
      <c r="K447" s="35" t="s">
        <v>403</v>
      </c>
      <c r="L447" s="35" t="s">
        <v>1472</v>
      </c>
    </row>
  </sheetData>
  <autoFilter ref="A1:L447"/>
  <conditionalFormatting sqref="B1"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2" sqref="A22"/>
    </sheetView>
  </sheetViews>
  <sheetFormatPr defaultRowHeight="14.5" x14ac:dyDescent="0.35"/>
  <cols>
    <col min="4" max="4" width="26.54296875" customWidth="1"/>
  </cols>
  <sheetData>
    <row r="1" spans="1:4" x14ac:dyDescent="0.35">
      <c r="A1" s="12" t="s">
        <v>23</v>
      </c>
      <c r="B1" s="12" t="s">
        <v>436</v>
      </c>
      <c r="C1" s="12" t="s">
        <v>536</v>
      </c>
      <c r="D1" s="12" t="s">
        <v>535</v>
      </c>
    </row>
    <row r="2" spans="1:4" x14ac:dyDescent="0.35">
      <c r="A2" s="13" t="s">
        <v>80</v>
      </c>
      <c r="B2" s="13" t="s">
        <v>438</v>
      </c>
      <c r="C2" s="14" t="s">
        <v>81</v>
      </c>
      <c r="D2" s="14" t="s">
        <v>541</v>
      </c>
    </row>
    <row r="3" spans="1:4" x14ac:dyDescent="0.35">
      <c r="A3" s="13" t="s">
        <v>84</v>
      </c>
      <c r="B3" s="13" t="s">
        <v>438</v>
      </c>
      <c r="C3" s="14" t="s">
        <v>81</v>
      </c>
      <c r="D3" s="14" t="s">
        <v>541</v>
      </c>
    </row>
    <row r="4" spans="1:4" x14ac:dyDescent="0.35">
      <c r="A4" s="13" t="s">
        <v>416</v>
      </c>
      <c r="B4" s="13" t="s">
        <v>444</v>
      </c>
      <c r="C4" s="14" t="s">
        <v>417</v>
      </c>
      <c r="D4" s="14" t="s">
        <v>539</v>
      </c>
    </row>
    <row r="5" spans="1:4" x14ac:dyDescent="0.35">
      <c r="A5" s="13" t="s">
        <v>418</v>
      </c>
      <c r="B5" s="13" t="s">
        <v>444</v>
      </c>
      <c r="C5" s="14" t="s">
        <v>419</v>
      </c>
      <c r="D5" s="14" t="s">
        <v>539</v>
      </c>
    </row>
    <row r="6" spans="1:4" x14ac:dyDescent="0.35">
      <c r="A6" s="13" t="s">
        <v>254</v>
      </c>
      <c r="B6" s="13" t="s">
        <v>437</v>
      </c>
      <c r="C6" s="14" t="s">
        <v>255</v>
      </c>
      <c r="D6" s="14" t="s">
        <v>542</v>
      </c>
    </row>
    <row r="7" spans="1:4" x14ac:dyDescent="0.35">
      <c r="A7" s="13" t="s">
        <v>520</v>
      </c>
      <c r="B7" s="13" t="s">
        <v>437</v>
      </c>
      <c r="C7" s="14" t="s">
        <v>91</v>
      </c>
      <c r="D7" s="14" t="s">
        <v>538</v>
      </c>
    </row>
    <row r="8" spans="1:4" x14ac:dyDescent="0.35">
      <c r="A8" s="13" t="s">
        <v>150</v>
      </c>
      <c r="B8" s="13" t="s">
        <v>437</v>
      </c>
      <c r="C8" s="14" t="s">
        <v>151</v>
      </c>
      <c r="D8" s="14" t="s">
        <v>538</v>
      </c>
    </row>
    <row r="9" spans="1:4" x14ac:dyDescent="0.35">
      <c r="A9" s="13" t="s">
        <v>109</v>
      </c>
      <c r="B9" s="13" t="s">
        <v>438</v>
      </c>
      <c r="C9" s="14" t="s">
        <v>110</v>
      </c>
      <c r="D9" s="14" t="s">
        <v>540</v>
      </c>
    </row>
    <row r="10" spans="1:4" x14ac:dyDescent="0.35">
      <c r="A10" s="13" t="s">
        <v>368</v>
      </c>
      <c r="B10" s="13" t="s">
        <v>437</v>
      </c>
      <c r="C10" s="14" t="s">
        <v>366</v>
      </c>
      <c r="D10" s="14" t="s">
        <v>537</v>
      </c>
    </row>
    <row r="11" spans="1:4" x14ac:dyDescent="0.35">
      <c r="A11" s="13" t="s">
        <v>370</v>
      </c>
      <c r="B11" s="13" t="s">
        <v>437</v>
      </c>
      <c r="C11" s="14" t="s">
        <v>318</v>
      </c>
      <c r="D11" s="14" t="s">
        <v>537</v>
      </c>
    </row>
    <row r="12" spans="1:4" x14ac:dyDescent="0.35">
      <c r="A12" s="13" t="s">
        <v>365</v>
      </c>
      <c r="B12" s="13" t="s">
        <v>437</v>
      </c>
      <c r="C12" s="14" t="s">
        <v>366</v>
      </c>
      <c r="D12" s="14" t="s">
        <v>537</v>
      </c>
    </row>
    <row r="13" spans="1:4" x14ac:dyDescent="0.35">
      <c r="A13" s="13" t="s">
        <v>121</v>
      </c>
      <c r="B13" s="13" t="s">
        <v>438</v>
      </c>
      <c r="C13" s="14" t="s">
        <v>122</v>
      </c>
      <c r="D13" s="14" t="s">
        <v>539</v>
      </c>
    </row>
    <row r="14" spans="1:4" x14ac:dyDescent="0.35">
      <c r="A14" s="13" t="s">
        <v>123</v>
      </c>
      <c r="B14" s="13" t="s">
        <v>438</v>
      </c>
      <c r="C14" s="14" t="s">
        <v>124</v>
      </c>
      <c r="D14" s="14" t="s">
        <v>539</v>
      </c>
    </row>
    <row r="15" spans="1:4" x14ac:dyDescent="0.35">
      <c r="A15" s="13" t="s">
        <v>253</v>
      </c>
      <c r="B15" s="13" t="s">
        <v>437</v>
      </c>
      <c r="C15" s="14" t="s">
        <v>49</v>
      </c>
      <c r="D15" s="14" t="s">
        <v>542</v>
      </c>
    </row>
    <row r="16" spans="1:4" x14ac:dyDescent="0.35">
      <c r="A16" s="13" t="s">
        <v>85</v>
      </c>
      <c r="B16" s="13" t="s">
        <v>437</v>
      </c>
      <c r="C16" s="14" t="s">
        <v>49</v>
      </c>
      <c r="D16" s="14" t="s">
        <v>540</v>
      </c>
    </row>
    <row r="17" spans="1:4" x14ac:dyDescent="0.35">
      <c r="A17" s="13" t="s">
        <v>347</v>
      </c>
      <c r="B17" s="13" t="s">
        <v>437</v>
      </c>
      <c r="C17" s="14" t="s">
        <v>49</v>
      </c>
      <c r="D17" s="14" t="s">
        <v>540</v>
      </c>
    </row>
    <row r="18" spans="1:4" x14ac:dyDescent="0.35">
      <c r="A18" s="13" t="s">
        <v>561</v>
      </c>
      <c r="B18" s="13" t="s">
        <v>437</v>
      </c>
      <c r="C18" s="14" t="s">
        <v>91</v>
      </c>
      <c r="D18" s="14" t="s">
        <v>542</v>
      </c>
    </row>
    <row r="19" spans="1:4" x14ac:dyDescent="0.35">
      <c r="A19" s="13" t="s">
        <v>178</v>
      </c>
      <c r="B19" s="13" t="s">
        <v>437</v>
      </c>
      <c r="C19" s="15" t="s">
        <v>179</v>
      </c>
      <c r="D19" s="14" t="s">
        <v>573</v>
      </c>
    </row>
    <row r="20" spans="1:4" x14ac:dyDescent="0.35">
      <c r="A20" s="13" t="s">
        <v>182</v>
      </c>
      <c r="B20" s="13" t="s">
        <v>437</v>
      </c>
      <c r="C20" s="15" t="s">
        <v>261</v>
      </c>
      <c r="D20" s="14" t="s">
        <v>573</v>
      </c>
    </row>
    <row r="21" spans="1:4" x14ac:dyDescent="0.35">
      <c r="A21" s="13" t="s">
        <v>185</v>
      </c>
      <c r="B21" s="13" t="s">
        <v>437</v>
      </c>
      <c r="C21" s="15" t="s">
        <v>186</v>
      </c>
      <c r="D21" s="14" t="s">
        <v>573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479"/>
  <sheetViews>
    <sheetView showGridLines="0" zoomScale="96" zoomScaleNormal="96" workbookViewId="0">
      <pane ySplit="2" topLeftCell="A3" activePane="bottomLeft" state="frozen"/>
      <selection pane="bottomLeft" activeCell="D206" sqref="D206"/>
    </sheetView>
  </sheetViews>
  <sheetFormatPr defaultColWidth="9.1796875" defaultRowHeight="14" x14ac:dyDescent="0.3"/>
  <cols>
    <col min="1" max="1" width="27.453125" style="82" customWidth="1"/>
    <col min="2" max="2" width="26.1796875" style="82" customWidth="1"/>
    <col min="3" max="3" width="9.26953125" style="82" bestFit="1" customWidth="1"/>
    <col min="4" max="4" width="10.81640625" style="83" customWidth="1"/>
    <col min="5" max="5" width="10.1796875" style="84" customWidth="1"/>
    <col min="6" max="6" width="11.1796875" style="85" customWidth="1"/>
    <col min="7" max="7" width="11.1796875" style="82" customWidth="1"/>
    <col min="8" max="8" width="9.81640625" style="82" customWidth="1"/>
    <col min="9" max="9" width="11.81640625" style="86" customWidth="1"/>
    <col min="10" max="10" width="9.453125" style="86" hidden="1" customWidth="1"/>
    <col min="11" max="11" width="11" style="87" customWidth="1"/>
    <col min="12" max="12" width="9.26953125" style="88" customWidth="1"/>
    <col min="13" max="13" width="10.81640625" style="86" customWidth="1"/>
    <col min="14" max="14" width="13" style="86" customWidth="1"/>
    <col min="15" max="15" width="9.81640625" style="82" customWidth="1"/>
    <col min="16" max="16" width="11.54296875" style="82" customWidth="1"/>
    <col min="17" max="17" width="11.81640625" style="82" customWidth="1"/>
    <col min="18" max="18" width="16.453125" style="82" customWidth="1"/>
    <col min="19" max="19" width="10.54296875" style="82" customWidth="1"/>
    <col min="20" max="20" width="9.26953125" style="82" customWidth="1"/>
    <col min="21" max="21" width="11.81640625" style="82" customWidth="1"/>
    <col min="22" max="22" width="15.1796875" style="89" customWidth="1"/>
    <col min="23" max="23" width="11.26953125" style="82" customWidth="1"/>
    <col min="24" max="24" width="14.81640625" style="82" customWidth="1"/>
    <col min="25" max="25" width="17" style="82" customWidth="1"/>
    <col min="26" max="26" width="16.7265625" style="82" customWidth="1"/>
    <col min="27" max="27" width="11.7265625" style="82" customWidth="1"/>
    <col min="28" max="28" width="8.7265625" style="82" customWidth="1"/>
    <col min="29" max="29" width="8.81640625" style="82" customWidth="1"/>
    <col min="30" max="31" width="9.7265625" style="82" customWidth="1"/>
    <col min="32" max="32" width="16.26953125" style="82" customWidth="1"/>
    <col min="33" max="33" width="25.81640625" style="82" customWidth="1"/>
    <col min="34" max="34" width="14.453125" style="82" customWidth="1"/>
    <col min="35" max="35" width="26.81640625" style="82" customWidth="1"/>
    <col min="36" max="36" width="101.54296875" style="82" bestFit="1" customWidth="1"/>
    <col min="37" max="37" width="10.81640625" style="90" customWidth="1"/>
    <col min="38" max="38" width="25.453125" style="91" customWidth="1"/>
    <col min="39" max="39" width="56.453125" style="91" bestFit="1" customWidth="1"/>
    <col min="40" max="16384" width="9.1796875" style="82"/>
  </cols>
  <sheetData>
    <row r="1" spans="1:39" s="79" customFormat="1" ht="33.75" customHeight="1" x14ac:dyDescent="0.3">
      <c r="A1" s="109"/>
      <c r="B1" s="219" t="s">
        <v>619</v>
      </c>
      <c r="C1" s="219"/>
      <c r="D1" s="219"/>
      <c r="E1" s="220"/>
      <c r="F1" s="220"/>
      <c r="G1" s="219"/>
      <c r="H1" s="219"/>
      <c r="I1" s="221"/>
      <c r="J1" s="219"/>
      <c r="K1" s="222"/>
      <c r="L1" s="223"/>
      <c r="M1" s="221"/>
      <c r="N1" s="221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110"/>
      <c r="AI1" s="77"/>
      <c r="AJ1" s="77"/>
      <c r="AK1" s="77"/>
      <c r="AL1" s="78"/>
      <c r="AM1" s="77"/>
    </row>
    <row r="2" spans="1:39" s="79" customFormat="1" ht="22.5" customHeight="1" x14ac:dyDescent="0.3">
      <c r="A2" s="108" t="s">
        <v>29</v>
      </c>
      <c r="B2" s="108" t="s">
        <v>3</v>
      </c>
      <c r="C2" s="108" t="s">
        <v>4</v>
      </c>
      <c r="D2" s="111" t="s">
        <v>51</v>
      </c>
      <c r="E2" s="111" t="s">
        <v>32</v>
      </c>
      <c r="F2" s="112" t="s">
        <v>92</v>
      </c>
      <c r="G2" s="113" t="s">
        <v>617</v>
      </c>
      <c r="H2" s="114" t="s">
        <v>618</v>
      </c>
      <c r="I2" s="114" t="s">
        <v>27</v>
      </c>
      <c r="J2" s="114" t="s">
        <v>62</v>
      </c>
      <c r="K2" s="113" t="s">
        <v>67</v>
      </c>
      <c r="L2" s="115" t="s">
        <v>68</v>
      </c>
      <c r="M2" s="114" t="s">
        <v>69</v>
      </c>
      <c r="N2" s="114" t="s">
        <v>33</v>
      </c>
      <c r="O2" s="108" t="s">
        <v>26</v>
      </c>
      <c r="P2" s="108" t="s">
        <v>25</v>
      </c>
      <c r="Q2" s="108" t="s">
        <v>0</v>
      </c>
      <c r="R2" s="108" t="s">
        <v>24</v>
      </c>
      <c r="S2" s="108" t="s">
        <v>1</v>
      </c>
      <c r="T2" s="108" t="s">
        <v>23</v>
      </c>
      <c r="U2" s="108" t="s">
        <v>436</v>
      </c>
      <c r="V2" s="108" t="s">
        <v>22</v>
      </c>
      <c r="W2" s="108" t="s">
        <v>21</v>
      </c>
      <c r="X2" s="116" t="s">
        <v>20</v>
      </c>
      <c r="Y2" s="116" t="s">
        <v>19</v>
      </c>
      <c r="Z2" s="108" t="s">
        <v>18</v>
      </c>
      <c r="AA2" s="108" t="s">
        <v>17</v>
      </c>
      <c r="AB2" s="108" t="s">
        <v>16</v>
      </c>
      <c r="AC2" s="108" t="s">
        <v>15</v>
      </c>
      <c r="AD2" s="108" t="s">
        <v>5</v>
      </c>
      <c r="AE2" s="108" t="s">
        <v>44</v>
      </c>
      <c r="AF2" s="108" t="s">
        <v>1691</v>
      </c>
      <c r="AG2" s="108" t="s">
        <v>6</v>
      </c>
      <c r="AH2" s="80" t="s">
        <v>543</v>
      </c>
      <c r="AI2" s="80" t="s">
        <v>262</v>
      </c>
      <c r="AJ2" s="80" t="s">
        <v>14</v>
      </c>
      <c r="AK2" s="80" t="s">
        <v>60</v>
      </c>
      <c r="AL2" s="81" t="s">
        <v>114</v>
      </c>
      <c r="AM2" s="80" t="s">
        <v>1531</v>
      </c>
    </row>
    <row r="3" spans="1:39" s="103" customFormat="1" ht="12.75" customHeight="1" x14ac:dyDescent="0.15">
      <c r="A3" s="92"/>
      <c r="B3" s="92" t="s">
        <v>1576</v>
      </c>
      <c r="C3" s="92" t="s">
        <v>3584</v>
      </c>
      <c r="D3" s="93">
        <v>45876</v>
      </c>
      <c r="E3" s="94" t="s">
        <v>3585</v>
      </c>
      <c r="F3" s="95">
        <v>33</v>
      </c>
      <c r="G3" s="93">
        <v>45880</v>
      </c>
      <c r="H3" s="93">
        <v>45886</v>
      </c>
      <c r="I3" s="105">
        <v>45881</v>
      </c>
      <c r="J3" s="105">
        <v>45881</v>
      </c>
      <c r="K3" s="106">
        <f>WEEKNUM(I3)</f>
        <v>33</v>
      </c>
      <c r="L3" s="107">
        <f>K3-F3</f>
        <v>0</v>
      </c>
      <c r="M3" s="105"/>
      <c r="N3" s="93"/>
      <c r="O3" s="92" t="s">
        <v>9</v>
      </c>
      <c r="P3" s="92" t="s">
        <v>8</v>
      </c>
      <c r="Q3" s="92" t="s">
        <v>3430</v>
      </c>
      <c r="R3" s="92" t="s">
        <v>2945</v>
      </c>
      <c r="S3" s="98">
        <v>586307</v>
      </c>
      <c r="T3" s="92" t="s">
        <v>13</v>
      </c>
      <c r="U3" s="92" t="s">
        <v>438</v>
      </c>
      <c r="V3" s="92" t="s">
        <v>12</v>
      </c>
      <c r="W3" s="96">
        <v>2550</v>
      </c>
      <c r="X3" s="97">
        <v>876</v>
      </c>
      <c r="Y3" s="94" t="s">
        <v>7</v>
      </c>
      <c r="Z3" s="99">
        <v>24500</v>
      </c>
      <c r="AA3" s="99">
        <v>24500</v>
      </c>
      <c r="AB3" s="98">
        <v>1225</v>
      </c>
      <c r="AC3" s="117"/>
      <c r="AD3" s="97">
        <v>1003899</v>
      </c>
      <c r="AE3" s="94"/>
      <c r="AF3" s="94"/>
      <c r="AG3" s="100" t="str">
        <f>IF(AND(I:I&lt;=$H$1:$H$1000,I:I&gt;=$G$1:$G$589),"PROGRAMADOS PARA EMBARQUE","PROGRAMADOS FUERA DE LA SEMANA")</f>
        <v>PROGRAMADOS PARA EMBARQUE</v>
      </c>
      <c r="AH3" s="100" t="str">
        <f>IFERROR(VLOOKUP(T:T,Plan2!A:D,4,0)," ")</f>
        <v xml:space="preserve"> </v>
      </c>
      <c r="AI3" s="100" t="str">
        <f>IFERROR(VLOOKUP(X:X,'base sif'!A:B,2,0)," ")</f>
        <v>36.827 - ANA RECH - AB.SUINOS/IND.</v>
      </c>
      <c r="AJ3" s="100" t="str">
        <f>IFERROR(VLOOKUP(C3,Plan1!A:E,3,0)," ")</f>
        <v xml:space="preserve"> </v>
      </c>
      <c r="AK3" s="101" t="str">
        <f>IFERROR(VLOOKUP(C3,Plan1!A:E,4,0)," ")</f>
        <v xml:space="preserve"> </v>
      </c>
      <c r="AL3" s="102" t="str">
        <f>IFERROR(VLOOKUP(C3,Plan1!A:E,5,0)," ")</f>
        <v xml:space="preserve"> </v>
      </c>
      <c r="AM3" s="102" t="str">
        <f>VLOOKUP(T3,Plan3!A:C,3,0)</f>
        <v>CHULETA VETADA</v>
      </c>
    </row>
    <row r="4" spans="1:39" s="103" customFormat="1" ht="12.75" customHeight="1" x14ac:dyDescent="0.15">
      <c r="A4" s="92"/>
      <c r="B4" s="92" t="s">
        <v>1576</v>
      </c>
      <c r="C4" s="92" t="s">
        <v>3586</v>
      </c>
      <c r="D4" s="93">
        <v>45876</v>
      </c>
      <c r="E4" s="94" t="s">
        <v>3585</v>
      </c>
      <c r="F4" s="95">
        <v>33</v>
      </c>
      <c r="G4" s="93">
        <v>45880</v>
      </c>
      <c r="H4" s="93">
        <v>45886</v>
      </c>
      <c r="I4" s="105">
        <v>45882</v>
      </c>
      <c r="J4" s="105">
        <v>45881</v>
      </c>
      <c r="K4" s="106">
        <f t="shared" ref="K4:K7" si="0">WEEKNUM(I4)</f>
        <v>33</v>
      </c>
      <c r="L4" s="107">
        <f t="shared" ref="L4:L7" si="1">K4-F4</f>
        <v>0</v>
      </c>
      <c r="M4" s="105"/>
      <c r="N4" s="93"/>
      <c r="O4" s="92" t="s">
        <v>9</v>
      </c>
      <c r="P4" s="92" t="s">
        <v>8</v>
      </c>
      <c r="Q4" s="92" t="s">
        <v>3430</v>
      </c>
      <c r="R4" s="92" t="s">
        <v>2945</v>
      </c>
      <c r="S4" s="98">
        <v>70130</v>
      </c>
      <c r="T4" s="92" t="s">
        <v>11</v>
      </c>
      <c r="U4" s="92" t="s">
        <v>438</v>
      </c>
      <c r="V4" s="92" t="s">
        <v>37</v>
      </c>
      <c r="W4" s="96">
        <v>2400</v>
      </c>
      <c r="X4" s="97">
        <v>3392</v>
      </c>
      <c r="Y4" s="94" t="s">
        <v>7</v>
      </c>
      <c r="Z4" s="99">
        <v>24500</v>
      </c>
      <c r="AA4" s="99">
        <v>24500</v>
      </c>
      <c r="AB4" s="98">
        <v>1240</v>
      </c>
      <c r="AC4" s="117"/>
      <c r="AD4" s="97">
        <v>1003894</v>
      </c>
      <c r="AE4" s="94"/>
      <c r="AF4" s="94"/>
      <c r="AG4" s="100" t="str">
        <f t="shared" ref="AG4:AG7" si="2">IF(AND(I:I&lt;=$H$1:$H$1000,I:I&gt;=$G$1:$G$589),"PROGRAMADOS PARA EMBARQUE","PROGRAMADOS FUERA DE LA SEMANA")</f>
        <v>PROGRAMADOS PARA EMBARQUE</v>
      </c>
      <c r="AH4" s="100" t="str">
        <f>IFERROR(VLOOKUP(T:T,Plan2!A:D,4,0)," ")</f>
        <v xml:space="preserve"> </v>
      </c>
      <c r="AI4" s="100" t="str">
        <f>IFERROR(VLOOKUP(X:X,'base sif'!A:B,2,0)," ")</f>
        <v>30.633 - ITAPIRANGA - AB. SUINOS</v>
      </c>
      <c r="AJ4" s="100" t="str">
        <f>IFERROR(VLOOKUP(C4,Plan1!A:E,3,0)," ")</f>
        <v xml:space="preserve"> </v>
      </c>
      <c r="AK4" s="101" t="str">
        <f>IFERROR(VLOOKUP(C4,Plan1!A:E,4,0)," ")</f>
        <v xml:space="preserve"> </v>
      </c>
      <c r="AL4" s="102" t="str">
        <f>IFERROR(VLOOKUP(C4,Plan1!A:E,5,0)," ")</f>
        <v xml:space="preserve"> </v>
      </c>
      <c r="AM4" s="102" t="str">
        <f>VLOOKUP(T4,Plan3!A:C,3,0)</f>
        <v>CHULETA CENTRO</v>
      </c>
    </row>
    <row r="5" spans="1:39" s="103" customFormat="1" ht="12.75" customHeight="1" x14ac:dyDescent="0.15">
      <c r="A5" s="104"/>
      <c r="B5" s="92" t="s">
        <v>1576</v>
      </c>
      <c r="C5" s="92" t="s">
        <v>3587</v>
      </c>
      <c r="D5" s="93">
        <v>45876</v>
      </c>
      <c r="E5" s="94" t="s">
        <v>3585</v>
      </c>
      <c r="F5" s="95">
        <v>34</v>
      </c>
      <c r="G5" s="93">
        <v>45887</v>
      </c>
      <c r="H5" s="93">
        <v>45893</v>
      </c>
      <c r="I5" s="105">
        <v>45887</v>
      </c>
      <c r="J5" s="105">
        <v>45887</v>
      </c>
      <c r="K5" s="106">
        <f t="shared" si="0"/>
        <v>34</v>
      </c>
      <c r="L5" s="107">
        <f t="shared" si="1"/>
        <v>0</v>
      </c>
      <c r="M5" s="105"/>
      <c r="N5" s="93"/>
      <c r="O5" s="92" t="s">
        <v>9</v>
      </c>
      <c r="P5" s="92" t="s">
        <v>8</v>
      </c>
      <c r="Q5" s="92" t="s">
        <v>3430</v>
      </c>
      <c r="R5" s="92"/>
      <c r="S5" s="98">
        <v>70130</v>
      </c>
      <c r="T5" s="92" t="s">
        <v>11</v>
      </c>
      <c r="U5" s="92" t="s">
        <v>438</v>
      </c>
      <c r="V5" s="92" t="s">
        <v>37</v>
      </c>
      <c r="W5" s="96">
        <v>2400</v>
      </c>
      <c r="X5" s="97">
        <v>3237</v>
      </c>
      <c r="Y5" s="94" t="s">
        <v>7</v>
      </c>
      <c r="Z5" s="99">
        <v>24500</v>
      </c>
      <c r="AA5" s="99">
        <v>24500</v>
      </c>
      <c r="AB5" s="98">
        <v>1240</v>
      </c>
      <c r="AC5" s="117"/>
      <c r="AD5" s="97">
        <v>1003896</v>
      </c>
      <c r="AE5" s="94"/>
      <c r="AF5" s="94"/>
      <c r="AG5" s="100" t="str">
        <f t="shared" si="2"/>
        <v>PROGRAMADOS PARA EMBARQUE</v>
      </c>
      <c r="AH5" s="100" t="str">
        <f>IFERROR(VLOOKUP(T:T,Plan2!A:D,4,0)," ")</f>
        <v xml:space="preserve"> </v>
      </c>
      <c r="AI5" s="100" t="str">
        <f>IFERROR(VLOOKUP(X:X,'base sif'!A:B,2,0)," ")</f>
        <v>30.581 - S. M. DO OESTE - AB.SUINOS/IND</v>
      </c>
      <c r="AJ5" s="100" t="str">
        <f>IFERROR(VLOOKUP(C5,Plan1!A:E,3,0)," ")</f>
        <v xml:space="preserve"> </v>
      </c>
      <c r="AK5" s="101" t="str">
        <f>IFERROR(VLOOKUP(C5,Plan1!A:E,4,0)," ")</f>
        <v xml:space="preserve"> </v>
      </c>
      <c r="AL5" s="102" t="str">
        <f>IFERROR(VLOOKUP(C5,Plan1!A:E,5,0)," ")</f>
        <v xml:space="preserve"> </v>
      </c>
      <c r="AM5" s="102" t="str">
        <f>VLOOKUP(T5,Plan3!A:C,3,0)</f>
        <v>CHULETA CENTRO</v>
      </c>
    </row>
    <row r="6" spans="1:39" s="103" customFormat="1" ht="12.75" customHeight="1" x14ac:dyDescent="0.15">
      <c r="A6" s="104"/>
      <c r="B6" s="92" t="s">
        <v>1576</v>
      </c>
      <c r="C6" s="92" t="s">
        <v>3588</v>
      </c>
      <c r="D6" s="93">
        <v>45876</v>
      </c>
      <c r="E6" s="94" t="s">
        <v>3585</v>
      </c>
      <c r="F6" s="95">
        <v>34</v>
      </c>
      <c r="G6" s="93">
        <v>45887</v>
      </c>
      <c r="H6" s="93">
        <v>45893</v>
      </c>
      <c r="I6" s="105">
        <v>45887</v>
      </c>
      <c r="J6" s="105">
        <v>45887</v>
      </c>
      <c r="K6" s="106">
        <f t="shared" si="0"/>
        <v>34</v>
      </c>
      <c r="L6" s="107">
        <f t="shared" si="1"/>
        <v>0</v>
      </c>
      <c r="M6" s="105"/>
      <c r="N6" s="93"/>
      <c r="O6" s="92" t="s">
        <v>9</v>
      </c>
      <c r="P6" s="92" t="s">
        <v>8</v>
      </c>
      <c r="Q6" s="92" t="s">
        <v>3430</v>
      </c>
      <c r="R6" s="92"/>
      <c r="S6" s="98">
        <v>586307</v>
      </c>
      <c r="T6" s="92" t="s">
        <v>13</v>
      </c>
      <c r="U6" s="92" t="s">
        <v>438</v>
      </c>
      <c r="V6" s="92" t="s">
        <v>12</v>
      </c>
      <c r="W6" s="96">
        <v>2550</v>
      </c>
      <c r="X6" s="97">
        <v>3392</v>
      </c>
      <c r="Y6" s="94" t="s">
        <v>7</v>
      </c>
      <c r="Z6" s="99">
        <v>24500</v>
      </c>
      <c r="AA6" s="99">
        <v>24500</v>
      </c>
      <c r="AB6" s="98">
        <v>1225</v>
      </c>
      <c r="AC6" s="117"/>
      <c r="AD6" s="97">
        <v>1003901</v>
      </c>
      <c r="AE6" s="94"/>
      <c r="AF6" s="94"/>
      <c r="AG6" s="100" t="str">
        <f t="shared" si="2"/>
        <v>PROGRAMADOS PARA EMBARQUE</v>
      </c>
      <c r="AH6" s="100" t="str">
        <f>IFERROR(VLOOKUP(T:T,Plan2!A:D,4,0)," ")</f>
        <v xml:space="preserve"> </v>
      </c>
      <c r="AI6" s="100" t="str">
        <f>IFERROR(VLOOKUP(X:X,'base sif'!A:B,2,0)," ")</f>
        <v>30.633 - ITAPIRANGA - AB. SUINOS</v>
      </c>
      <c r="AJ6" s="100" t="str">
        <f>IFERROR(VLOOKUP(C6,Plan1!A:E,3,0)," ")</f>
        <v xml:space="preserve"> </v>
      </c>
      <c r="AK6" s="101" t="str">
        <f>IFERROR(VLOOKUP(C6,Plan1!A:E,4,0)," ")</f>
        <v xml:space="preserve"> </v>
      </c>
      <c r="AL6" s="102" t="str">
        <f>IFERROR(VLOOKUP(C6,Plan1!A:E,5,0)," ")</f>
        <v xml:space="preserve"> </v>
      </c>
      <c r="AM6" s="102" t="str">
        <f>VLOOKUP(T6,Plan3!A:C,3,0)</f>
        <v>CHULETA VETADA</v>
      </c>
    </row>
    <row r="7" spans="1:39" s="103" customFormat="1" ht="12.75" customHeight="1" x14ac:dyDescent="0.15">
      <c r="A7" s="92"/>
      <c r="B7" s="92" t="s">
        <v>1576</v>
      </c>
      <c r="C7" s="92" t="s">
        <v>3589</v>
      </c>
      <c r="D7" s="93">
        <v>45880</v>
      </c>
      <c r="E7" s="94" t="s">
        <v>3590</v>
      </c>
      <c r="F7" s="95">
        <v>35</v>
      </c>
      <c r="G7" s="93">
        <v>45894</v>
      </c>
      <c r="H7" s="93">
        <v>45900</v>
      </c>
      <c r="I7" s="105">
        <v>45894</v>
      </c>
      <c r="J7" s="105"/>
      <c r="K7" s="106">
        <f t="shared" si="0"/>
        <v>35</v>
      </c>
      <c r="L7" s="107">
        <f t="shared" si="1"/>
        <v>0</v>
      </c>
      <c r="M7" s="105"/>
      <c r="N7" s="93"/>
      <c r="O7" s="92" t="s">
        <v>9</v>
      </c>
      <c r="P7" s="92" t="s">
        <v>8</v>
      </c>
      <c r="Q7" s="92" t="s">
        <v>3430</v>
      </c>
      <c r="R7" s="92"/>
      <c r="S7" s="98">
        <v>586307</v>
      </c>
      <c r="T7" s="92" t="s">
        <v>13</v>
      </c>
      <c r="U7" s="92" t="s">
        <v>438</v>
      </c>
      <c r="V7" s="92" t="s">
        <v>12</v>
      </c>
      <c r="W7" s="96">
        <v>2550</v>
      </c>
      <c r="X7" s="97"/>
      <c r="Y7" s="94" t="s">
        <v>7</v>
      </c>
      <c r="Z7" s="99">
        <v>24500</v>
      </c>
      <c r="AA7" s="99">
        <v>24500</v>
      </c>
      <c r="AB7" s="98">
        <v>1225</v>
      </c>
      <c r="AC7" s="117"/>
      <c r="AD7" s="97">
        <v>1004725</v>
      </c>
      <c r="AE7" s="94"/>
      <c r="AF7" s="94"/>
      <c r="AG7" s="100" t="str">
        <f t="shared" si="2"/>
        <v>PROGRAMADOS PARA EMBARQUE</v>
      </c>
      <c r="AH7" s="100" t="str">
        <f>IFERROR(VLOOKUP(T:T,Plan2!A:D,4,0)," ")</f>
        <v xml:space="preserve"> </v>
      </c>
      <c r="AI7" s="100" t="str">
        <f>IFERROR(VLOOKUP(X:X,'base sif'!A:B,2,0)," ")</f>
        <v xml:space="preserve"> </v>
      </c>
      <c r="AJ7" s="100" t="str">
        <f>IFERROR(VLOOKUP(C7,Plan1!A:E,3,0)," ")</f>
        <v xml:space="preserve"> </v>
      </c>
      <c r="AK7" s="101" t="str">
        <f>IFERROR(VLOOKUP(C7,Plan1!A:E,4,0)," ")</f>
        <v xml:space="preserve"> </v>
      </c>
      <c r="AL7" s="102" t="str">
        <f>IFERROR(VLOOKUP(C7,Plan1!A:E,5,0)," ")</f>
        <v xml:space="preserve"> </v>
      </c>
      <c r="AM7" s="102" t="str">
        <f>VLOOKUP(T7,Plan3!A:C,3,0)</f>
        <v>CHULETA VETADA</v>
      </c>
    </row>
    <row r="8" spans="1:39" s="103" customFormat="1" ht="12.75" customHeight="1" x14ac:dyDescent="0.15">
      <c r="A8" s="92" t="s">
        <v>2763</v>
      </c>
      <c r="B8" s="92" t="s">
        <v>1114</v>
      </c>
      <c r="C8" s="92" t="s">
        <v>2346</v>
      </c>
      <c r="D8" s="93">
        <v>45726</v>
      </c>
      <c r="E8" s="94" t="s">
        <v>2363</v>
      </c>
      <c r="F8" s="95">
        <v>17</v>
      </c>
      <c r="G8" s="93">
        <v>45768</v>
      </c>
      <c r="H8" s="93">
        <v>45773</v>
      </c>
      <c r="I8" s="105"/>
      <c r="J8" s="105"/>
      <c r="K8" s="106"/>
      <c r="L8" s="107"/>
      <c r="M8" s="105"/>
      <c r="N8" s="93"/>
      <c r="O8" s="92" t="s">
        <v>9</v>
      </c>
      <c r="P8" s="92" t="s">
        <v>8</v>
      </c>
      <c r="Q8" s="92" t="s">
        <v>35</v>
      </c>
      <c r="R8" s="92"/>
      <c r="S8" s="98">
        <v>60293</v>
      </c>
      <c r="T8" s="92" t="s">
        <v>140</v>
      </c>
      <c r="U8" s="92" t="s">
        <v>437</v>
      </c>
      <c r="V8" s="92" t="s">
        <v>1389</v>
      </c>
      <c r="W8" s="96">
        <v>2950</v>
      </c>
      <c r="X8" s="97"/>
      <c r="Y8" s="94" t="s">
        <v>7</v>
      </c>
      <c r="Z8" s="99">
        <v>24495</v>
      </c>
      <c r="AA8" s="99"/>
      <c r="AB8" s="98"/>
      <c r="AC8" s="117"/>
      <c r="AD8" s="97"/>
      <c r="AE8" s="94"/>
      <c r="AF8" s="94"/>
      <c r="AG8" s="100" t="s">
        <v>1113</v>
      </c>
      <c r="AH8" s="100" t="str">
        <f>IFERROR(VLOOKUP(T:T,Plan2!A:D,4,0)," ")</f>
        <v xml:space="preserve"> </v>
      </c>
      <c r="AI8" s="100" t="str">
        <f>IFERROR(VLOOKUP(X:X,'base sif'!A:B,2,0)," ")</f>
        <v xml:space="preserve"> </v>
      </c>
      <c r="AJ8" s="100" t="s">
        <v>3582</v>
      </c>
      <c r="AK8" s="101">
        <f>IFERROR(VLOOKUP(C8,Plan1!A:E,4,0)," ")</f>
        <v>1</v>
      </c>
      <c r="AL8" s="102" t="str">
        <f>IFERROR(VLOOKUP(C8,Plan1!A:E,5,0)," ")</f>
        <v xml:space="preserve">BLOQUEO SIF </v>
      </c>
      <c r="AM8" s="102" t="str">
        <f>VLOOKUP(T8,Plan3!A:C,3,0)</f>
        <v>PECHUGA INTERFOLIADA</v>
      </c>
    </row>
    <row r="9" spans="1:39" s="103" customFormat="1" ht="12.75" customHeight="1" x14ac:dyDescent="0.15">
      <c r="A9" s="104"/>
      <c r="B9" s="92" t="s">
        <v>54</v>
      </c>
      <c r="C9" s="92" t="s">
        <v>3328</v>
      </c>
      <c r="D9" s="93">
        <v>45856</v>
      </c>
      <c r="E9" s="94" t="s">
        <v>3329</v>
      </c>
      <c r="F9" s="95">
        <v>33</v>
      </c>
      <c r="G9" s="93">
        <v>45880</v>
      </c>
      <c r="H9" s="93">
        <v>45886</v>
      </c>
      <c r="I9" s="105">
        <v>45882</v>
      </c>
      <c r="J9" s="105">
        <v>45882</v>
      </c>
      <c r="K9" s="106">
        <f t="shared" ref="K9:K12" si="3">WEEKNUM(I9)</f>
        <v>33</v>
      </c>
      <c r="L9" s="107">
        <f t="shared" ref="L9:L12" si="4">K9-F9</f>
        <v>0</v>
      </c>
      <c r="M9" s="105"/>
      <c r="N9" s="93"/>
      <c r="O9" s="92" t="s">
        <v>9</v>
      </c>
      <c r="P9" s="92" t="s">
        <v>8</v>
      </c>
      <c r="Q9" s="92" t="s">
        <v>55</v>
      </c>
      <c r="R9" s="92" t="s">
        <v>3429</v>
      </c>
      <c r="S9" s="98">
        <v>586307</v>
      </c>
      <c r="T9" s="92" t="s">
        <v>13</v>
      </c>
      <c r="U9" s="92" t="s">
        <v>438</v>
      </c>
      <c r="V9" s="92" t="s">
        <v>12</v>
      </c>
      <c r="W9" s="96">
        <v>2550</v>
      </c>
      <c r="X9" s="97">
        <v>15</v>
      </c>
      <c r="Y9" s="94" t="s">
        <v>7</v>
      </c>
      <c r="Z9" s="99">
        <v>11750</v>
      </c>
      <c r="AA9" s="99">
        <v>11750</v>
      </c>
      <c r="AB9" s="98">
        <v>587</v>
      </c>
      <c r="AC9" s="117"/>
      <c r="AD9" s="97">
        <v>998118</v>
      </c>
      <c r="AE9" s="94"/>
      <c r="AF9" s="94"/>
      <c r="AG9" s="100" t="str">
        <f t="shared" ref="AG9:AG12" si="5">IF(AND(I:I&lt;=$H$1:$H$1000,I:I&gt;=$G$1:$G$589),"PROGRAMADOS PARA EMBARQUE","PROGRAMADOS FUERA DE LA SEMANA")</f>
        <v>PROGRAMADOS PARA EMBARQUE</v>
      </c>
      <c r="AH9" s="100" t="str">
        <f>IFERROR(VLOOKUP(T:T,Plan2!A:D,4,0)," ")</f>
        <v xml:space="preserve"> </v>
      </c>
      <c r="AI9" s="100" t="str">
        <f>IFERROR(VLOOKUP(X:X,'base sif'!A:B,2,0)," ")</f>
        <v>30.475 - SEBERI - AB.SUINOS/IND.</v>
      </c>
      <c r="AJ9" s="100" t="str">
        <f>IFERROR(VLOOKUP(C9,Plan1!A:E,3,0)," ")</f>
        <v xml:space="preserve"> </v>
      </c>
      <c r="AK9" s="101" t="str">
        <f>IFERROR(VLOOKUP(C9,Plan1!A:E,4,0)," ")</f>
        <v xml:space="preserve"> </v>
      </c>
      <c r="AL9" s="102" t="str">
        <f>IFERROR(VLOOKUP(C9,Plan1!A:E,5,0)," ")</f>
        <v xml:space="preserve"> </v>
      </c>
      <c r="AM9" s="102" t="str">
        <f>VLOOKUP(T9,Plan3!A:C,3,0)</f>
        <v>CHULETA VETADA</v>
      </c>
    </row>
    <row r="10" spans="1:39" s="103" customFormat="1" ht="12.75" customHeight="1" x14ac:dyDescent="0.15">
      <c r="A10" s="104"/>
      <c r="B10" s="92" t="s">
        <v>54</v>
      </c>
      <c r="C10" s="92" t="s">
        <v>3330</v>
      </c>
      <c r="D10" s="93">
        <v>45856</v>
      </c>
      <c r="E10" s="94" t="s">
        <v>3329</v>
      </c>
      <c r="F10" s="95">
        <v>33</v>
      </c>
      <c r="G10" s="93">
        <v>45880</v>
      </c>
      <c r="H10" s="93">
        <v>45886</v>
      </c>
      <c r="I10" s="105">
        <v>45882</v>
      </c>
      <c r="J10" s="105">
        <v>45882</v>
      </c>
      <c r="K10" s="106">
        <f t="shared" si="3"/>
        <v>33</v>
      </c>
      <c r="L10" s="107">
        <f t="shared" si="4"/>
        <v>0</v>
      </c>
      <c r="M10" s="105"/>
      <c r="N10" s="93"/>
      <c r="O10" s="92" t="s">
        <v>9</v>
      </c>
      <c r="P10" s="92" t="s">
        <v>8</v>
      </c>
      <c r="Q10" s="92" t="s">
        <v>55</v>
      </c>
      <c r="R10" s="92" t="s">
        <v>3429</v>
      </c>
      <c r="S10" s="98">
        <v>70130</v>
      </c>
      <c r="T10" s="92" t="s">
        <v>11</v>
      </c>
      <c r="U10" s="92" t="s">
        <v>438</v>
      </c>
      <c r="V10" s="92" t="s">
        <v>37</v>
      </c>
      <c r="W10" s="96">
        <v>2350</v>
      </c>
      <c r="X10" s="97">
        <v>15</v>
      </c>
      <c r="Y10" s="94" t="s">
        <v>7</v>
      </c>
      <c r="Z10" s="99">
        <v>12750</v>
      </c>
      <c r="AA10" s="99">
        <v>12750</v>
      </c>
      <c r="AB10" s="98">
        <v>645</v>
      </c>
      <c r="AC10" s="117"/>
      <c r="AD10" s="97">
        <v>998118</v>
      </c>
      <c r="AE10" s="94"/>
      <c r="AF10" s="94"/>
      <c r="AG10" s="100" t="str">
        <f t="shared" si="5"/>
        <v>PROGRAMADOS PARA EMBARQUE</v>
      </c>
      <c r="AH10" s="100" t="str">
        <f>IFERROR(VLOOKUP(T:T,Plan2!A:D,4,0)," ")</f>
        <v xml:space="preserve"> </v>
      </c>
      <c r="AI10" s="100" t="str">
        <f>IFERROR(VLOOKUP(X:X,'base sif'!A:B,2,0)," ")</f>
        <v>30.475 - SEBERI - AB.SUINOS/IND.</v>
      </c>
      <c r="AJ10" s="100" t="str">
        <f>IFERROR(VLOOKUP(C10,Plan1!A:E,3,0)," ")</f>
        <v xml:space="preserve"> </v>
      </c>
      <c r="AK10" s="101" t="str">
        <f>IFERROR(VLOOKUP(C10,Plan1!A:E,4,0)," ")</f>
        <v xml:space="preserve"> </v>
      </c>
      <c r="AL10" s="102" t="str">
        <f>IFERROR(VLOOKUP(C10,Plan1!A:E,5,0)," ")</f>
        <v xml:space="preserve"> </v>
      </c>
      <c r="AM10" s="102" t="str">
        <f>VLOOKUP(T10,Plan3!A:C,3,0)</f>
        <v>CHULETA CENTRO</v>
      </c>
    </row>
    <row r="11" spans="1:39" s="103" customFormat="1" ht="12.75" customHeight="1" x14ac:dyDescent="0.15">
      <c r="A11" s="190"/>
      <c r="B11" s="92" t="s">
        <v>54</v>
      </c>
      <c r="C11" s="92" t="s">
        <v>3331</v>
      </c>
      <c r="D11" s="93">
        <v>45856</v>
      </c>
      <c r="E11" s="94" t="s">
        <v>3332</v>
      </c>
      <c r="F11" s="95">
        <v>35</v>
      </c>
      <c r="G11" s="93">
        <v>45894</v>
      </c>
      <c r="H11" s="93">
        <v>45900</v>
      </c>
      <c r="I11" s="105">
        <v>45894</v>
      </c>
      <c r="J11" s="105">
        <v>45894</v>
      </c>
      <c r="K11" s="106">
        <f t="shared" si="3"/>
        <v>35</v>
      </c>
      <c r="L11" s="107">
        <f t="shared" si="4"/>
        <v>0</v>
      </c>
      <c r="M11" s="105"/>
      <c r="N11" s="93"/>
      <c r="O11" s="92" t="s">
        <v>9</v>
      </c>
      <c r="P11" s="92" t="s">
        <v>8</v>
      </c>
      <c r="Q11" s="92" t="s">
        <v>55</v>
      </c>
      <c r="R11" s="92"/>
      <c r="S11" s="98">
        <v>586307</v>
      </c>
      <c r="T11" s="92" t="s">
        <v>13</v>
      </c>
      <c r="U11" s="92" t="s">
        <v>438</v>
      </c>
      <c r="V11" s="92" t="s">
        <v>12</v>
      </c>
      <c r="W11" s="96">
        <v>2550</v>
      </c>
      <c r="X11" s="97">
        <v>15</v>
      </c>
      <c r="Y11" s="94" t="s">
        <v>7</v>
      </c>
      <c r="Z11" s="99">
        <v>18750</v>
      </c>
      <c r="AA11" s="99">
        <v>18750</v>
      </c>
      <c r="AB11" s="98">
        <v>937</v>
      </c>
      <c r="AC11" s="117"/>
      <c r="AD11" s="97">
        <v>1002331</v>
      </c>
      <c r="AE11" s="94"/>
      <c r="AF11" s="94"/>
      <c r="AG11" s="100" t="str">
        <f t="shared" si="5"/>
        <v>PROGRAMADOS PARA EMBARQUE</v>
      </c>
      <c r="AH11" s="100" t="str">
        <f>IFERROR(VLOOKUP(T:T,Plan2!A:D,4,0)," ")</f>
        <v xml:space="preserve"> </v>
      </c>
      <c r="AI11" s="100" t="str">
        <f>IFERROR(VLOOKUP(X:X,'base sif'!A:B,2,0)," ")</f>
        <v>30.475 - SEBERI - AB.SUINOS/IND.</v>
      </c>
      <c r="AJ11" s="100" t="str">
        <f>IFERROR(VLOOKUP(C11,Plan1!A:E,3,0)," ")</f>
        <v xml:space="preserve"> </v>
      </c>
      <c r="AK11" s="101" t="str">
        <f>IFERROR(VLOOKUP(C11,Plan1!A:E,4,0)," ")</f>
        <v xml:space="preserve"> </v>
      </c>
      <c r="AL11" s="102" t="str">
        <f>IFERROR(VLOOKUP(C11,Plan1!A:E,5,0)," ")</f>
        <v xml:space="preserve"> </v>
      </c>
      <c r="AM11" s="102" t="str">
        <f>VLOOKUP(T11,Plan3!A:C,3,0)</f>
        <v>CHULETA VETADA</v>
      </c>
    </row>
    <row r="12" spans="1:39" s="103" customFormat="1" ht="12.75" customHeight="1" x14ac:dyDescent="0.15">
      <c r="A12" s="189"/>
      <c r="B12" s="92" t="s">
        <v>54</v>
      </c>
      <c r="C12" s="92" t="s">
        <v>3333</v>
      </c>
      <c r="D12" s="93">
        <v>45856</v>
      </c>
      <c r="E12" s="94" t="s">
        <v>3332</v>
      </c>
      <c r="F12" s="95">
        <v>35</v>
      </c>
      <c r="G12" s="93">
        <v>45894</v>
      </c>
      <c r="H12" s="93">
        <v>45900</v>
      </c>
      <c r="I12" s="105">
        <v>45894</v>
      </c>
      <c r="J12" s="105">
        <v>45894</v>
      </c>
      <c r="K12" s="106">
        <f t="shared" si="3"/>
        <v>35</v>
      </c>
      <c r="L12" s="107">
        <f t="shared" si="4"/>
        <v>0</v>
      </c>
      <c r="M12" s="105"/>
      <c r="N12" s="93"/>
      <c r="O12" s="92" t="s">
        <v>9</v>
      </c>
      <c r="P12" s="92" t="s">
        <v>8</v>
      </c>
      <c r="Q12" s="92" t="s">
        <v>55</v>
      </c>
      <c r="R12" s="92"/>
      <c r="S12" s="98">
        <v>70130</v>
      </c>
      <c r="T12" s="92" t="s">
        <v>11</v>
      </c>
      <c r="U12" s="92" t="s">
        <v>438</v>
      </c>
      <c r="V12" s="92" t="s">
        <v>37</v>
      </c>
      <c r="W12" s="96">
        <v>2350</v>
      </c>
      <c r="X12" s="97">
        <v>15</v>
      </c>
      <c r="Y12" s="94" t="s">
        <v>7</v>
      </c>
      <c r="Z12" s="99">
        <v>5750</v>
      </c>
      <c r="AA12" s="99">
        <v>5750</v>
      </c>
      <c r="AB12" s="98">
        <v>291</v>
      </c>
      <c r="AC12" s="117"/>
      <c r="AD12" s="97">
        <v>1002331</v>
      </c>
      <c r="AE12" s="94"/>
      <c r="AF12" s="94"/>
      <c r="AG12" s="100" t="str">
        <f t="shared" si="5"/>
        <v>PROGRAMADOS PARA EMBARQUE</v>
      </c>
      <c r="AH12" s="100" t="str">
        <f>IFERROR(VLOOKUP(T:T,Plan2!A:D,4,0)," ")</f>
        <v xml:space="preserve"> </v>
      </c>
      <c r="AI12" s="100" t="str">
        <f>IFERROR(VLOOKUP(X:X,'base sif'!A:B,2,0)," ")</f>
        <v>30.475 - SEBERI - AB.SUINOS/IND.</v>
      </c>
      <c r="AJ12" s="100" t="str">
        <f>IFERROR(VLOOKUP(C12,Plan1!A:E,3,0)," ")</f>
        <v xml:space="preserve"> </v>
      </c>
      <c r="AK12" s="101" t="str">
        <f>IFERROR(VLOOKUP(C12,Plan1!A:E,4,0)," ")</f>
        <v xml:space="preserve"> </v>
      </c>
      <c r="AL12" s="102" t="str">
        <f>IFERROR(VLOOKUP(C12,Plan1!A:E,5,0)," ")</f>
        <v xml:space="preserve"> </v>
      </c>
      <c r="AM12" s="102" t="str">
        <f>VLOOKUP(T12,Plan3!A:C,3,0)</f>
        <v>CHULETA CENTRO</v>
      </c>
    </row>
    <row r="13" spans="1:39" s="103" customFormat="1" ht="12.75" customHeight="1" x14ac:dyDescent="0.15">
      <c r="A13" s="104" t="s">
        <v>2763</v>
      </c>
      <c r="B13" s="92" t="s">
        <v>54</v>
      </c>
      <c r="C13" s="92" t="s">
        <v>2449</v>
      </c>
      <c r="D13" s="93">
        <v>45758</v>
      </c>
      <c r="E13" s="94" t="s">
        <v>2450</v>
      </c>
      <c r="F13" s="95">
        <v>21</v>
      </c>
      <c r="G13" s="93">
        <v>45796</v>
      </c>
      <c r="H13" s="93">
        <v>45801</v>
      </c>
      <c r="I13" s="105"/>
      <c r="J13" s="105"/>
      <c r="K13" s="106"/>
      <c r="L13" s="107"/>
      <c r="M13" s="105"/>
      <c r="N13" s="93"/>
      <c r="O13" s="92" t="s">
        <v>9</v>
      </c>
      <c r="P13" s="92" t="s">
        <v>8</v>
      </c>
      <c r="Q13" s="92" t="s">
        <v>55</v>
      </c>
      <c r="R13" s="92"/>
      <c r="S13" s="98">
        <v>994516</v>
      </c>
      <c r="T13" s="92" t="s">
        <v>317</v>
      </c>
      <c r="U13" s="92" t="s">
        <v>437</v>
      </c>
      <c r="V13" s="92" t="s">
        <v>318</v>
      </c>
      <c r="W13" s="96">
        <v>1550</v>
      </c>
      <c r="X13" s="97"/>
      <c r="Y13" s="94" t="s">
        <v>7</v>
      </c>
      <c r="Z13" s="99">
        <v>3000</v>
      </c>
      <c r="AA13" s="99"/>
      <c r="AB13" s="98"/>
      <c r="AC13" s="117"/>
      <c r="AD13" s="97"/>
      <c r="AE13" s="94"/>
      <c r="AF13" s="94"/>
      <c r="AG13" s="100" t="s">
        <v>1113</v>
      </c>
      <c r="AH13" s="100" t="str">
        <f>IFERROR(VLOOKUP(T:T,Plan2!A:D,4,0)," ")</f>
        <v xml:space="preserve"> </v>
      </c>
      <c r="AI13" s="100" t="str">
        <f>IFERROR(VLOOKUP(X:X,'base sif'!A:B,2,0)," ")</f>
        <v xml:space="preserve"> </v>
      </c>
      <c r="AJ13" s="100" t="s">
        <v>3582</v>
      </c>
      <c r="AK13" s="101" t="str">
        <f>IFERROR(VLOOKUP(C13,Plan1!A:E,4,0)," ")</f>
        <v xml:space="preserve"> </v>
      </c>
      <c r="AL13" s="102" t="str">
        <f>IFERROR(VLOOKUP(C13,Plan1!A:E,5,0)," ")</f>
        <v xml:space="preserve"> </v>
      </c>
      <c r="AM13" s="102" t="str">
        <f>VLOOKUP(T13,Plan3!A:C,3,0)</f>
        <v>TRUTRO ENTERO</v>
      </c>
    </row>
    <row r="14" spans="1:39" s="103" customFormat="1" ht="12.75" customHeight="1" x14ac:dyDescent="0.15">
      <c r="A14" s="104" t="s">
        <v>2763</v>
      </c>
      <c r="B14" s="92" t="s">
        <v>54</v>
      </c>
      <c r="C14" s="92" t="s">
        <v>2451</v>
      </c>
      <c r="D14" s="93">
        <v>45758</v>
      </c>
      <c r="E14" s="94" t="s">
        <v>2450</v>
      </c>
      <c r="F14" s="95">
        <v>21</v>
      </c>
      <c r="G14" s="93">
        <v>45796</v>
      </c>
      <c r="H14" s="93">
        <v>45801</v>
      </c>
      <c r="I14" s="105"/>
      <c r="J14" s="105"/>
      <c r="K14" s="106"/>
      <c r="L14" s="107"/>
      <c r="M14" s="105"/>
      <c r="N14" s="93"/>
      <c r="O14" s="92" t="s">
        <v>9</v>
      </c>
      <c r="P14" s="92" t="s">
        <v>8</v>
      </c>
      <c r="Q14" s="92" t="s">
        <v>55</v>
      </c>
      <c r="R14" s="92"/>
      <c r="S14" s="98">
        <v>994511</v>
      </c>
      <c r="T14" s="92" t="s">
        <v>340</v>
      </c>
      <c r="U14" s="92" t="s">
        <v>437</v>
      </c>
      <c r="V14" s="92" t="s">
        <v>217</v>
      </c>
      <c r="W14" s="96">
        <v>1960</v>
      </c>
      <c r="X14" s="97"/>
      <c r="Y14" s="94" t="s">
        <v>7</v>
      </c>
      <c r="Z14" s="99">
        <v>21488</v>
      </c>
      <c r="AA14" s="99"/>
      <c r="AB14" s="98"/>
      <c r="AC14" s="117"/>
      <c r="AD14" s="97"/>
      <c r="AE14" s="94"/>
      <c r="AF14" s="94"/>
      <c r="AG14" s="100" t="s">
        <v>1113</v>
      </c>
      <c r="AH14" s="100" t="str">
        <f>IFERROR(VLOOKUP(T:T,Plan2!A:D,4,0)," ")</f>
        <v xml:space="preserve"> </v>
      </c>
      <c r="AI14" s="100" t="str">
        <f>IFERROR(VLOOKUP(X:X,'base sif'!A:B,2,0)," ")</f>
        <v xml:space="preserve"> </v>
      </c>
      <c r="AJ14" s="100" t="s">
        <v>3582</v>
      </c>
      <c r="AK14" s="101" t="str">
        <f>IFERROR(VLOOKUP(C14,Plan1!A:E,4,0)," ")</f>
        <v xml:space="preserve"> </v>
      </c>
      <c r="AL14" s="102" t="str">
        <f>IFERROR(VLOOKUP(C14,Plan1!A:E,5,0)," ")</f>
        <v xml:space="preserve"> </v>
      </c>
      <c r="AM14" s="102" t="str">
        <f>VLOOKUP(T14,Plan3!A:C,3,0)</f>
        <v>POLLO ENTERO 2.0</v>
      </c>
    </row>
    <row r="15" spans="1:39" s="103" customFormat="1" ht="12.75" customHeight="1" x14ac:dyDescent="0.15">
      <c r="A15" s="92" t="s">
        <v>2763</v>
      </c>
      <c r="B15" s="92" t="s">
        <v>54</v>
      </c>
      <c r="C15" s="92" t="s">
        <v>2452</v>
      </c>
      <c r="D15" s="93">
        <v>45758</v>
      </c>
      <c r="E15" s="94" t="s">
        <v>2453</v>
      </c>
      <c r="F15" s="95">
        <v>22</v>
      </c>
      <c r="G15" s="93">
        <v>45803</v>
      </c>
      <c r="H15" s="93">
        <v>45809</v>
      </c>
      <c r="I15" s="105"/>
      <c r="J15" s="105"/>
      <c r="K15" s="106"/>
      <c r="L15" s="107"/>
      <c r="M15" s="105"/>
      <c r="N15" s="93"/>
      <c r="O15" s="92" t="s">
        <v>9</v>
      </c>
      <c r="P15" s="92" t="s">
        <v>8</v>
      </c>
      <c r="Q15" s="92" t="s">
        <v>55</v>
      </c>
      <c r="R15" s="92"/>
      <c r="S15" s="98">
        <v>994440</v>
      </c>
      <c r="T15" s="92" t="s">
        <v>551</v>
      </c>
      <c r="U15" s="92" t="s">
        <v>437</v>
      </c>
      <c r="V15" s="92" t="s">
        <v>493</v>
      </c>
      <c r="W15" s="96">
        <v>2200</v>
      </c>
      <c r="X15" s="97"/>
      <c r="Y15" s="94" t="s">
        <v>7</v>
      </c>
      <c r="Z15" s="99">
        <v>15492</v>
      </c>
      <c r="AA15" s="99"/>
      <c r="AB15" s="98"/>
      <c r="AC15" s="117"/>
      <c r="AD15" s="97"/>
      <c r="AE15" s="94"/>
      <c r="AF15" s="94"/>
      <c r="AG15" s="100" t="s">
        <v>1113</v>
      </c>
      <c r="AH15" s="100" t="str">
        <f>IFERROR(VLOOKUP(T:T,Plan2!A:D,4,0)," ")</f>
        <v xml:space="preserve"> </v>
      </c>
      <c r="AI15" s="100" t="str">
        <f>IFERROR(VLOOKUP(X:X,'base sif'!A:B,2,0)," ")</f>
        <v xml:space="preserve"> </v>
      </c>
      <c r="AJ15" s="100" t="s">
        <v>3582</v>
      </c>
      <c r="AK15" s="101" t="str">
        <f>IFERROR(VLOOKUP(C15,Plan1!A:E,4,0)," ")</f>
        <v xml:space="preserve"> </v>
      </c>
      <c r="AL15" s="102" t="str">
        <f>IFERROR(VLOOKUP(C15,Plan1!A:E,5,0)," ")</f>
        <v xml:space="preserve"> </v>
      </c>
      <c r="AM15" s="102" t="str">
        <f>VLOOKUP(T15,Plan3!A:C,3,0)</f>
        <v>TRUTRO ALA</v>
      </c>
    </row>
    <row r="16" spans="1:39" s="103" customFormat="1" ht="12.75" customHeight="1" x14ac:dyDescent="0.15">
      <c r="A16" s="92" t="s">
        <v>2763</v>
      </c>
      <c r="B16" s="92" t="s">
        <v>54</v>
      </c>
      <c r="C16" s="92" t="s">
        <v>2454</v>
      </c>
      <c r="D16" s="93">
        <v>45758</v>
      </c>
      <c r="E16" s="94" t="s">
        <v>2453</v>
      </c>
      <c r="F16" s="95">
        <v>22</v>
      </c>
      <c r="G16" s="93">
        <v>45803</v>
      </c>
      <c r="H16" s="93">
        <v>45809</v>
      </c>
      <c r="I16" s="105"/>
      <c r="J16" s="105"/>
      <c r="K16" s="106"/>
      <c r="L16" s="107"/>
      <c r="M16" s="105"/>
      <c r="N16" s="93"/>
      <c r="O16" s="92" t="s">
        <v>9</v>
      </c>
      <c r="P16" s="92" t="s">
        <v>8</v>
      </c>
      <c r="Q16" s="92" t="s">
        <v>55</v>
      </c>
      <c r="R16" s="92"/>
      <c r="S16" s="98">
        <v>994516</v>
      </c>
      <c r="T16" s="92" t="s">
        <v>317</v>
      </c>
      <c r="U16" s="92" t="s">
        <v>437</v>
      </c>
      <c r="V16" s="92" t="s">
        <v>318</v>
      </c>
      <c r="W16" s="96">
        <v>1550</v>
      </c>
      <c r="X16" s="97"/>
      <c r="Y16" s="94" t="s">
        <v>7</v>
      </c>
      <c r="Z16" s="99">
        <v>9000</v>
      </c>
      <c r="AA16" s="99"/>
      <c r="AB16" s="98"/>
      <c r="AC16" s="117"/>
      <c r="AD16" s="97"/>
      <c r="AE16" s="94"/>
      <c r="AF16" s="94"/>
      <c r="AG16" s="100" t="s">
        <v>1113</v>
      </c>
      <c r="AH16" s="100" t="str">
        <f>IFERROR(VLOOKUP(T:T,Plan2!A:D,4,0)," ")</f>
        <v xml:space="preserve"> </v>
      </c>
      <c r="AI16" s="100" t="str">
        <f>IFERROR(VLOOKUP(X:X,'base sif'!A:B,2,0)," ")</f>
        <v xml:space="preserve"> </v>
      </c>
      <c r="AJ16" s="100" t="s">
        <v>3582</v>
      </c>
      <c r="AK16" s="101" t="str">
        <f>IFERROR(VLOOKUP(C16,Plan1!A:E,4,0)," ")</f>
        <v xml:space="preserve"> </v>
      </c>
      <c r="AL16" s="102" t="str">
        <f>IFERROR(VLOOKUP(C16,Plan1!A:E,5,0)," ")</f>
        <v xml:space="preserve"> </v>
      </c>
      <c r="AM16" s="102" t="str">
        <f>VLOOKUP(T16,Plan3!A:C,3,0)</f>
        <v>TRUTRO ENTERO</v>
      </c>
    </row>
    <row r="17" spans="1:39" s="103" customFormat="1" ht="12.75" customHeight="1" x14ac:dyDescent="0.15">
      <c r="A17" s="104" t="s">
        <v>2763</v>
      </c>
      <c r="B17" s="92" t="s">
        <v>54</v>
      </c>
      <c r="C17" s="92" t="s">
        <v>2764</v>
      </c>
      <c r="D17" s="93">
        <v>45792</v>
      </c>
      <c r="E17" s="94" t="s">
        <v>2765</v>
      </c>
      <c r="F17" s="95">
        <v>24</v>
      </c>
      <c r="G17" s="93">
        <v>45817</v>
      </c>
      <c r="H17" s="93">
        <v>45822</v>
      </c>
      <c r="I17" s="105"/>
      <c r="J17" s="105"/>
      <c r="K17" s="106"/>
      <c r="L17" s="107"/>
      <c r="M17" s="105"/>
      <c r="N17" s="93"/>
      <c r="O17" s="92" t="s">
        <v>9</v>
      </c>
      <c r="P17" s="92" t="s">
        <v>8</v>
      </c>
      <c r="Q17" s="92" t="s">
        <v>55</v>
      </c>
      <c r="R17" s="92"/>
      <c r="S17" s="98">
        <v>993058</v>
      </c>
      <c r="T17" s="92" t="s">
        <v>1407</v>
      </c>
      <c r="U17" s="92" t="s">
        <v>437</v>
      </c>
      <c r="V17" s="92" t="s">
        <v>217</v>
      </c>
      <c r="W17" s="96">
        <v>2000</v>
      </c>
      <c r="X17" s="97"/>
      <c r="Y17" s="94" t="s">
        <v>7</v>
      </c>
      <c r="Z17" s="99">
        <v>24494.400000000001</v>
      </c>
      <c r="AA17" s="99"/>
      <c r="AB17" s="98"/>
      <c r="AC17" s="117"/>
      <c r="AD17" s="97"/>
      <c r="AE17" s="94"/>
      <c r="AF17" s="94"/>
      <c r="AG17" s="100" t="s">
        <v>1113</v>
      </c>
      <c r="AH17" s="100" t="str">
        <f>IFERROR(VLOOKUP(T:T,Plan2!A:D,4,0)," ")</f>
        <v xml:space="preserve"> </v>
      </c>
      <c r="AI17" s="100" t="str">
        <f>IFERROR(VLOOKUP(X:X,'base sif'!A:B,2,0)," ")</f>
        <v xml:space="preserve"> </v>
      </c>
      <c r="AJ17" s="100" t="s">
        <v>3582</v>
      </c>
      <c r="AK17" s="101" t="str">
        <f>IFERROR(VLOOKUP(C17,Plan1!A:E,4,0)," ")</f>
        <v xml:space="preserve"> </v>
      </c>
      <c r="AL17" s="102" t="str">
        <f>IFERROR(VLOOKUP(C17,Plan1!A:E,5,0)," ")</f>
        <v xml:space="preserve"> </v>
      </c>
      <c r="AM17" s="102" t="str">
        <f>VLOOKUP(T17,Plan3!A:C,3,0)</f>
        <v>POLLO ENTERO 2.4</v>
      </c>
    </row>
    <row r="18" spans="1:39" s="103" customFormat="1" ht="12.75" customHeight="1" x14ac:dyDescent="0.15">
      <c r="A18" s="104" t="s">
        <v>2763</v>
      </c>
      <c r="B18" s="92" t="s">
        <v>54</v>
      </c>
      <c r="C18" s="92" t="s">
        <v>2761</v>
      </c>
      <c r="D18" s="93">
        <v>45792</v>
      </c>
      <c r="E18" s="94" t="s">
        <v>2760</v>
      </c>
      <c r="F18" s="95">
        <v>24</v>
      </c>
      <c r="G18" s="93">
        <v>45817</v>
      </c>
      <c r="H18" s="93">
        <v>45822</v>
      </c>
      <c r="I18" s="105"/>
      <c r="J18" s="105"/>
      <c r="K18" s="106"/>
      <c r="L18" s="107"/>
      <c r="M18" s="105"/>
      <c r="N18" s="93"/>
      <c r="O18" s="92" t="s">
        <v>9</v>
      </c>
      <c r="P18" s="92" t="s">
        <v>8</v>
      </c>
      <c r="Q18" s="92" t="s">
        <v>55</v>
      </c>
      <c r="R18" s="92"/>
      <c r="S18" s="98">
        <v>994516</v>
      </c>
      <c r="T18" s="92" t="s">
        <v>317</v>
      </c>
      <c r="U18" s="92" t="s">
        <v>437</v>
      </c>
      <c r="V18" s="92" t="s">
        <v>318</v>
      </c>
      <c r="W18" s="96">
        <v>1600</v>
      </c>
      <c r="X18" s="97"/>
      <c r="Y18" s="94" t="s">
        <v>7</v>
      </c>
      <c r="Z18" s="99">
        <v>24495</v>
      </c>
      <c r="AA18" s="99"/>
      <c r="AB18" s="98"/>
      <c r="AC18" s="117"/>
      <c r="AD18" s="97"/>
      <c r="AE18" s="94"/>
      <c r="AF18" s="94"/>
      <c r="AG18" s="100" t="s">
        <v>1113</v>
      </c>
      <c r="AH18" s="100" t="str">
        <f>IFERROR(VLOOKUP(T:T,Plan2!A:D,4,0)," ")</f>
        <v xml:space="preserve"> </v>
      </c>
      <c r="AI18" s="100" t="str">
        <f>IFERROR(VLOOKUP(X:X,'base sif'!A:B,2,0)," ")</f>
        <v xml:space="preserve"> </v>
      </c>
      <c r="AJ18" s="100" t="s">
        <v>3582</v>
      </c>
      <c r="AK18" s="101" t="str">
        <f>IFERROR(VLOOKUP(C18,Plan1!A:E,4,0)," ")</f>
        <v xml:space="preserve"> </v>
      </c>
      <c r="AL18" s="102" t="str">
        <f>IFERROR(VLOOKUP(C18,Plan1!A:E,5,0)," ")</f>
        <v xml:space="preserve"> </v>
      </c>
      <c r="AM18" s="102" t="str">
        <f>VLOOKUP(T18,Plan3!A:C,3,0)</f>
        <v>TRUTRO ENTERO</v>
      </c>
    </row>
    <row r="19" spans="1:39" s="103" customFormat="1" ht="12.75" customHeight="1" x14ac:dyDescent="0.15">
      <c r="A19" s="104" t="s">
        <v>2763</v>
      </c>
      <c r="B19" s="92" t="s">
        <v>54</v>
      </c>
      <c r="C19" s="92" t="s">
        <v>2762</v>
      </c>
      <c r="D19" s="93">
        <v>45792</v>
      </c>
      <c r="E19" s="94" t="s">
        <v>2760</v>
      </c>
      <c r="F19" s="95">
        <v>26</v>
      </c>
      <c r="G19" s="93">
        <v>45831</v>
      </c>
      <c r="H19" s="93">
        <v>45836</v>
      </c>
      <c r="I19" s="105"/>
      <c r="J19" s="105"/>
      <c r="K19" s="106"/>
      <c r="L19" s="107"/>
      <c r="M19" s="105"/>
      <c r="N19" s="93"/>
      <c r="O19" s="92" t="s">
        <v>9</v>
      </c>
      <c r="P19" s="92" t="s">
        <v>8</v>
      </c>
      <c r="Q19" s="92" t="s">
        <v>55</v>
      </c>
      <c r="R19" s="92"/>
      <c r="S19" s="98">
        <v>994516</v>
      </c>
      <c r="T19" s="92" t="s">
        <v>317</v>
      </c>
      <c r="U19" s="92" t="s">
        <v>437</v>
      </c>
      <c r="V19" s="92" t="s">
        <v>318</v>
      </c>
      <c r="W19" s="96">
        <v>1600</v>
      </c>
      <c r="X19" s="97"/>
      <c r="Y19" s="94" t="s">
        <v>7</v>
      </c>
      <c r="Z19" s="99">
        <v>24495</v>
      </c>
      <c r="AA19" s="99"/>
      <c r="AB19" s="98"/>
      <c r="AC19" s="117"/>
      <c r="AD19" s="97"/>
      <c r="AE19" s="94"/>
      <c r="AF19" s="94"/>
      <c r="AG19" s="100" t="s">
        <v>1113</v>
      </c>
      <c r="AH19" s="100" t="str">
        <f>IFERROR(VLOOKUP(T:T,Plan2!A:D,4,0)," ")</f>
        <v xml:space="preserve"> </v>
      </c>
      <c r="AI19" s="100" t="str">
        <f>IFERROR(VLOOKUP(X:X,'base sif'!A:B,2,0)," ")</f>
        <v xml:space="preserve"> </v>
      </c>
      <c r="AJ19" s="100" t="s">
        <v>3582</v>
      </c>
      <c r="AK19" s="101" t="str">
        <f>IFERROR(VLOOKUP(C19,Plan1!A:E,4,0)," ")</f>
        <v xml:space="preserve"> </v>
      </c>
      <c r="AL19" s="102" t="str">
        <f>IFERROR(VLOOKUP(C19,Plan1!A:E,5,0)," ")</f>
        <v xml:space="preserve"> </v>
      </c>
      <c r="AM19" s="102" t="str">
        <f>VLOOKUP(T19,Plan3!A:C,3,0)</f>
        <v>TRUTRO ENTERO</v>
      </c>
    </row>
    <row r="20" spans="1:39" s="103" customFormat="1" ht="12.75" customHeight="1" x14ac:dyDescent="0.15">
      <c r="A20" s="92"/>
      <c r="B20" s="92" t="s">
        <v>2863</v>
      </c>
      <c r="C20" s="92" t="s">
        <v>2865</v>
      </c>
      <c r="D20" s="93">
        <v>45807</v>
      </c>
      <c r="E20" s="94" t="s">
        <v>2864</v>
      </c>
      <c r="F20" s="95">
        <v>32</v>
      </c>
      <c r="G20" s="93">
        <v>45873</v>
      </c>
      <c r="H20" s="93">
        <v>45878</v>
      </c>
      <c r="I20" s="105">
        <v>45885</v>
      </c>
      <c r="J20" s="105">
        <v>45884</v>
      </c>
      <c r="K20" s="106">
        <f>WEEKNUM(I20)</f>
        <v>33</v>
      </c>
      <c r="L20" s="107">
        <f>K20-F20</f>
        <v>1</v>
      </c>
      <c r="M20" s="105"/>
      <c r="N20" s="93"/>
      <c r="O20" s="92" t="s">
        <v>9</v>
      </c>
      <c r="P20" s="92" t="s">
        <v>8</v>
      </c>
      <c r="Q20" s="92" t="s">
        <v>35</v>
      </c>
      <c r="R20" s="92"/>
      <c r="S20" s="98">
        <v>996662</v>
      </c>
      <c r="T20" s="92" t="s">
        <v>232</v>
      </c>
      <c r="U20" s="92" t="s">
        <v>438</v>
      </c>
      <c r="V20" s="92" t="s">
        <v>880</v>
      </c>
      <c r="W20" s="96">
        <v>3650</v>
      </c>
      <c r="X20" s="97">
        <v>490</v>
      </c>
      <c r="Y20" s="94" t="s">
        <v>7</v>
      </c>
      <c r="Z20" s="99">
        <v>24500</v>
      </c>
      <c r="AA20" s="99">
        <v>24500</v>
      </c>
      <c r="AB20" s="98">
        <v>1361</v>
      </c>
      <c r="AC20" s="117"/>
      <c r="AD20" s="97">
        <v>1002686</v>
      </c>
      <c r="AE20" s="94"/>
      <c r="AF20" s="94"/>
      <c r="AG20" s="100" t="str">
        <f>IF(AND(I:I&lt;=$H$1:$H$1000,I:I&gt;=$G$1:$G$589),"PROGRAMADOS PARA EMBARQUE","PROGRAMADOS FUERA DE LA SEMANA")</f>
        <v>PROGRAMADOS FUERA DE LA SEMANA</v>
      </c>
      <c r="AH20" s="100" t="str">
        <f>IFERROR(VLOOKUP(T:T,Plan2!A:D,4,0)," ")</f>
        <v xml:space="preserve"> </v>
      </c>
      <c r="AI20" s="100" t="str">
        <f>IFERROR(VLOOKUP(X:X,'base sif'!A:B,2,0)," ")</f>
        <v>30.136 - SEARA</v>
      </c>
      <c r="AJ20" s="100" t="s">
        <v>207</v>
      </c>
      <c r="AK20" s="101">
        <v>1</v>
      </c>
      <c r="AL20" s="102" t="s">
        <v>142</v>
      </c>
      <c r="AM20" s="102" t="str">
        <f>VLOOKUP(T20,Plan3!A:C,3,0)</f>
        <v>PANCETA CON HUESO</v>
      </c>
    </row>
    <row r="21" spans="1:39" s="103" customFormat="1" ht="12.75" customHeight="1" x14ac:dyDescent="0.15">
      <c r="A21" s="92"/>
      <c r="B21" s="92" t="s">
        <v>2472</v>
      </c>
      <c r="C21" s="92" t="s">
        <v>3220</v>
      </c>
      <c r="D21" s="93">
        <v>45848</v>
      </c>
      <c r="E21" s="94" t="s">
        <v>3513</v>
      </c>
      <c r="F21" s="95">
        <v>31</v>
      </c>
      <c r="G21" s="93">
        <v>45866</v>
      </c>
      <c r="H21" s="93">
        <v>45872</v>
      </c>
      <c r="I21" s="105">
        <v>45869</v>
      </c>
      <c r="J21" s="105">
        <v>45869</v>
      </c>
      <c r="K21" s="106">
        <f>WEEKNUM(I21)</f>
        <v>31</v>
      </c>
      <c r="L21" s="107">
        <f>K21-F21</f>
        <v>0</v>
      </c>
      <c r="M21" s="105">
        <v>45870</v>
      </c>
      <c r="N21" s="93">
        <v>45876</v>
      </c>
      <c r="O21" s="92" t="s">
        <v>9</v>
      </c>
      <c r="P21" s="92" t="s">
        <v>8</v>
      </c>
      <c r="Q21" s="92" t="s">
        <v>3221</v>
      </c>
      <c r="R21" s="92" t="s">
        <v>3429</v>
      </c>
      <c r="S21" s="98">
        <v>586307</v>
      </c>
      <c r="T21" s="92" t="s">
        <v>13</v>
      </c>
      <c r="U21" s="92" t="s">
        <v>438</v>
      </c>
      <c r="V21" s="92" t="s">
        <v>12</v>
      </c>
      <c r="W21" s="96">
        <v>2550</v>
      </c>
      <c r="X21" s="97">
        <v>3392</v>
      </c>
      <c r="Y21" s="94" t="s">
        <v>7</v>
      </c>
      <c r="Z21" s="99">
        <v>24446.19</v>
      </c>
      <c r="AA21" s="99">
        <v>24446.19</v>
      </c>
      <c r="AB21" s="98">
        <v>1175</v>
      </c>
      <c r="AC21" s="117" t="s">
        <v>3514</v>
      </c>
      <c r="AD21" s="97">
        <v>993697</v>
      </c>
      <c r="AE21" s="94" t="s">
        <v>3515</v>
      </c>
      <c r="AF21" s="94" t="s">
        <v>3516</v>
      </c>
      <c r="AG21" s="100" t="str">
        <f>IF(AND(M:M&lt;=H:H,M:M&gt;=G:G),"FACTURADO EN FECHA","FACTURADO CON ATRASO")</f>
        <v>FACTURADO EN FECHA</v>
      </c>
      <c r="AH21" s="100" t="str">
        <f>IFERROR(VLOOKUP(T:T,Plan2!A:D,4,0)," ")</f>
        <v xml:space="preserve"> </v>
      </c>
      <c r="AI21" s="100" t="str">
        <f>IFERROR(VLOOKUP(X:X,'base sif'!A:B,2,0)," ")</f>
        <v>30.633 - ITAPIRANGA - AB. SUINOS</v>
      </c>
      <c r="AJ21" s="100" t="str">
        <f>IFERROR(VLOOKUP(C21,Plan1!A:E,3,0)," ")</f>
        <v xml:space="preserve"> </v>
      </c>
      <c r="AK21" s="101" t="str">
        <f>IFERROR(VLOOKUP(C21,Plan1!A:E,4,0)," ")</f>
        <v xml:space="preserve"> </v>
      </c>
      <c r="AL21" s="102" t="str">
        <f>IFERROR(VLOOKUP(C21,Plan1!A:E,5,0)," ")</f>
        <v xml:space="preserve"> </v>
      </c>
      <c r="AM21" s="102" t="str">
        <f>VLOOKUP(T21,Plan3!A:C,3,0)</f>
        <v>CHULETA VETADA</v>
      </c>
    </row>
    <row r="22" spans="1:39" s="103" customFormat="1" ht="12.75" customHeight="1" x14ac:dyDescent="0.15">
      <c r="A22" s="92"/>
      <c r="B22" s="92" t="s">
        <v>2472</v>
      </c>
      <c r="C22" s="92" t="s">
        <v>3222</v>
      </c>
      <c r="D22" s="93">
        <v>45848</v>
      </c>
      <c r="E22" s="94" t="s">
        <v>3517</v>
      </c>
      <c r="F22" s="95">
        <v>32</v>
      </c>
      <c r="G22" s="93">
        <v>45870</v>
      </c>
      <c r="H22" s="93">
        <v>45879</v>
      </c>
      <c r="I22" s="105">
        <v>45869</v>
      </c>
      <c r="J22" s="105">
        <v>45869</v>
      </c>
      <c r="K22" s="106">
        <f t="shared" ref="K22:K23" si="6">WEEKNUM(I22)</f>
        <v>31</v>
      </c>
      <c r="L22" s="107">
        <f t="shared" ref="L22:L23" si="7">K22-F22</f>
        <v>-1</v>
      </c>
      <c r="M22" s="105">
        <v>45870</v>
      </c>
      <c r="N22" s="93">
        <v>45875</v>
      </c>
      <c r="O22" s="92" t="s">
        <v>9</v>
      </c>
      <c r="P22" s="92" t="s">
        <v>8</v>
      </c>
      <c r="Q22" s="92" t="s">
        <v>2869</v>
      </c>
      <c r="R22" s="92" t="s">
        <v>3072</v>
      </c>
      <c r="S22" s="98">
        <v>586307</v>
      </c>
      <c r="T22" s="92" t="s">
        <v>13</v>
      </c>
      <c r="U22" s="92" t="s">
        <v>438</v>
      </c>
      <c r="V22" s="92" t="s">
        <v>12</v>
      </c>
      <c r="W22" s="96">
        <v>2599</v>
      </c>
      <c r="X22" s="97">
        <v>60</v>
      </c>
      <c r="Y22" s="94" t="s">
        <v>7</v>
      </c>
      <c r="Z22" s="99">
        <v>24488.01</v>
      </c>
      <c r="AA22" s="99">
        <v>24488.01</v>
      </c>
      <c r="AB22" s="98">
        <v>1205</v>
      </c>
      <c r="AC22" s="117" t="s">
        <v>3518</v>
      </c>
      <c r="AD22" s="97">
        <v>1001130</v>
      </c>
      <c r="AE22" s="94" t="s">
        <v>3519</v>
      </c>
      <c r="AF22" s="94" t="s">
        <v>3520</v>
      </c>
      <c r="AG22" s="100" t="str">
        <f t="shared" ref="AG22:AG23" si="8">IF(AND(M:M&lt;=H:H,M:M&gt;=G:G),"FACTURADO EN FECHA","FACTURADO CON ATRASO")</f>
        <v>FACTURADO EN FECHA</v>
      </c>
      <c r="AH22" s="100" t="str">
        <f>IFERROR(VLOOKUP(T:T,Plan2!A:D,4,0)," ")</f>
        <v xml:space="preserve"> </v>
      </c>
      <c r="AI22" s="100" t="str">
        <f>IFERROR(VLOOKUP(X:X,'base sif'!A:B,2,0)," ")</f>
        <v>30.918 - TRES PASSOS - AB.SUINOS/IND.</v>
      </c>
      <c r="AJ22" s="100" t="str">
        <f>IFERROR(VLOOKUP(C22,Plan1!A:E,3,0)," ")</f>
        <v xml:space="preserve"> </v>
      </c>
      <c r="AK22" s="101" t="str">
        <f>IFERROR(VLOOKUP(C22,Plan1!A:E,4,0)," ")</f>
        <v xml:space="preserve"> </v>
      </c>
      <c r="AL22" s="102" t="str">
        <f>IFERROR(VLOOKUP(C22,Plan1!A:E,5,0)," ")</f>
        <v xml:space="preserve"> </v>
      </c>
      <c r="AM22" s="102" t="str">
        <f>VLOOKUP(T22,Plan3!A:C,3,0)</f>
        <v>CHULETA VETADA</v>
      </c>
    </row>
    <row r="23" spans="1:39" s="103" customFormat="1" ht="12.75" customHeight="1" x14ac:dyDescent="0.15">
      <c r="A23" s="92"/>
      <c r="B23" s="92" t="s">
        <v>2472</v>
      </c>
      <c r="C23" s="92" t="s">
        <v>3224</v>
      </c>
      <c r="D23" s="93">
        <v>45848</v>
      </c>
      <c r="E23" s="94" t="s">
        <v>3521</v>
      </c>
      <c r="F23" s="95">
        <v>32</v>
      </c>
      <c r="G23" s="93">
        <v>45870</v>
      </c>
      <c r="H23" s="93">
        <v>45879</v>
      </c>
      <c r="I23" s="105">
        <v>45870</v>
      </c>
      <c r="J23" s="105">
        <v>45869</v>
      </c>
      <c r="K23" s="106">
        <f t="shared" si="6"/>
        <v>31</v>
      </c>
      <c r="L23" s="107">
        <f t="shared" si="7"/>
        <v>-1</v>
      </c>
      <c r="M23" s="105">
        <v>45870</v>
      </c>
      <c r="N23" s="93">
        <v>45874</v>
      </c>
      <c r="O23" s="92" t="s">
        <v>9</v>
      </c>
      <c r="P23" s="92" t="s">
        <v>8</v>
      </c>
      <c r="Q23" s="92" t="s">
        <v>3219</v>
      </c>
      <c r="R23" s="92" t="s">
        <v>3429</v>
      </c>
      <c r="S23" s="98">
        <v>586307</v>
      </c>
      <c r="T23" s="92" t="s">
        <v>13</v>
      </c>
      <c r="U23" s="92" t="s">
        <v>438</v>
      </c>
      <c r="V23" s="92" t="s">
        <v>12</v>
      </c>
      <c r="W23" s="96">
        <v>2570</v>
      </c>
      <c r="X23" s="97">
        <v>15</v>
      </c>
      <c r="Y23" s="94" t="s">
        <v>7</v>
      </c>
      <c r="Z23" s="99">
        <v>24488.89</v>
      </c>
      <c r="AA23" s="99">
        <v>24488.89</v>
      </c>
      <c r="AB23" s="98">
        <v>1235</v>
      </c>
      <c r="AC23" s="117" t="s">
        <v>3522</v>
      </c>
      <c r="AD23" s="97">
        <v>994723</v>
      </c>
      <c r="AE23" s="94" t="s">
        <v>3507</v>
      </c>
      <c r="AF23" s="94" t="s">
        <v>3508</v>
      </c>
      <c r="AG23" s="100" t="str">
        <f t="shared" si="8"/>
        <v>FACTURADO EN FECHA</v>
      </c>
      <c r="AH23" s="100" t="str">
        <f>IFERROR(VLOOKUP(T:T,Plan2!A:D,4,0)," ")</f>
        <v xml:space="preserve"> </v>
      </c>
      <c r="AI23" s="100" t="str">
        <f>IFERROR(VLOOKUP(X:X,'base sif'!A:B,2,0)," ")</f>
        <v>30.475 - SEBERI - AB.SUINOS/IND.</v>
      </c>
      <c r="AJ23" s="100" t="str">
        <f>IFERROR(VLOOKUP(C23,Plan1!A:E,3,0)," ")</f>
        <v xml:space="preserve"> </v>
      </c>
      <c r="AK23" s="101" t="str">
        <f>IFERROR(VLOOKUP(C23,Plan1!A:E,4,0)," ")</f>
        <v xml:space="preserve"> </v>
      </c>
      <c r="AL23" s="102" t="str">
        <f>IFERROR(VLOOKUP(C23,Plan1!A:E,5,0)," ")</f>
        <v xml:space="preserve"> </v>
      </c>
      <c r="AM23" s="102" t="str">
        <f>VLOOKUP(T23,Plan3!A:C,3,0)</f>
        <v>CHULETA VETADA</v>
      </c>
    </row>
    <row r="24" spans="1:39" s="103" customFormat="1" ht="12.75" customHeight="1" x14ac:dyDescent="0.15">
      <c r="A24" s="190" t="s">
        <v>2763</v>
      </c>
      <c r="B24" s="92" t="s">
        <v>2472</v>
      </c>
      <c r="C24" s="92" t="s">
        <v>2474</v>
      </c>
      <c r="D24" s="93">
        <v>45789</v>
      </c>
      <c r="E24" s="94" t="s">
        <v>2473</v>
      </c>
      <c r="F24" s="95">
        <v>22</v>
      </c>
      <c r="G24" s="93">
        <v>45803</v>
      </c>
      <c r="H24" s="93">
        <v>45808</v>
      </c>
      <c r="I24" s="105"/>
      <c r="J24" s="105"/>
      <c r="K24" s="106"/>
      <c r="L24" s="107"/>
      <c r="M24" s="105"/>
      <c r="N24" s="93"/>
      <c r="O24" s="92" t="s">
        <v>9</v>
      </c>
      <c r="P24" s="92" t="s">
        <v>8</v>
      </c>
      <c r="Q24" s="92" t="s">
        <v>35</v>
      </c>
      <c r="R24" s="92"/>
      <c r="S24" s="98">
        <v>994516</v>
      </c>
      <c r="T24" s="92" t="s">
        <v>317</v>
      </c>
      <c r="U24" s="92" t="s">
        <v>437</v>
      </c>
      <c r="V24" s="92" t="s">
        <v>318</v>
      </c>
      <c r="W24" s="96">
        <v>1550</v>
      </c>
      <c r="X24" s="97"/>
      <c r="Y24" s="94" t="s">
        <v>7</v>
      </c>
      <c r="Z24" s="99">
        <v>24495</v>
      </c>
      <c r="AA24" s="99"/>
      <c r="AB24" s="98"/>
      <c r="AC24" s="117"/>
      <c r="AD24" s="97"/>
      <c r="AE24" s="94"/>
      <c r="AF24" s="94"/>
      <c r="AG24" s="100" t="s">
        <v>1113</v>
      </c>
      <c r="AH24" s="100" t="str">
        <f>IFERROR(VLOOKUP(T:T,Plan2!A:D,4,0)," ")</f>
        <v xml:space="preserve"> </v>
      </c>
      <c r="AI24" s="100" t="str">
        <f>IFERROR(VLOOKUP(X:X,'base sif'!A:B,2,0)," ")</f>
        <v xml:space="preserve"> </v>
      </c>
      <c r="AJ24" s="100" t="s">
        <v>3582</v>
      </c>
      <c r="AK24" s="101" t="str">
        <f>IFERROR(VLOOKUP(C24,Plan1!A:E,4,0)," ")</f>
        <v xml:space="preserve"> </v>
      </c>
      <c r="AL24" s="102" t="str">
        <f>IFERROR(VLOOKUP(C24,Plan1!A:E,5,0)," ")</f>
        <v xml:space="preserve"> </v>
      </c>
      <c r="AM24" s="102" t="str">
        <f>VLOOKUP(T24,Plan3!A:C,3,0)</f>
        <v>TRUTRO ENTERO</v>
      </c>
    </row>
    <row r="25" spans="1:39" s="103" customFormat="1" ht="12.75" customHeight="1" x14ac:dyDescent="0.15">
      <c r="A25" s="190" t="s">
        <v>2763</v>
      </c>
      <c r="B25" s="92" t="s">
        <v>2472</v>
      </c>
      <c r="C25" s="92" t="s">
        <v>2481</v>
      </c>
      <c r="D25" s="93">
        <v>45789</v>
      </c>
      <c r="E25" s="94" t="s">
        <v>2473</v>
      </c>
      <c r="F25" s="95">
        <v>23</v>
      </c>
      <c r="G25" s="93">
        <v>45810</v>
      </c>
      <c r="H25" s="93">
        <v>45815</v>
      </c>
      <c r="I25" s="105"/>
      <c r="J25" s="105"/>
      <c r="K25" s="106"/>
      <c r="L25" s="107"/>
      <c r="M25" s="105"/>
      <c r="N25" s="93"/>
      <c r="O25" s="92" t="s">
        <v>9</v>
      </c>
      <c r="P25" s="92" t="s">
        <v>8</v>
      </c>
      <c r="Q25" s="92" t="s">
        <v>35</v>
      </c>
      <c r="R25" s="92"/>
      <c r="S25" s="98">
        <v>994516</v>
      </c>
      <c r="T25" s="92" t="s">
        <v>317</v>
      </c>
      <c r="U25" s="92" t="s">
        <v>437</v>
      </c>
      <c r="V25" s="92" t="s">
        <v>318</v>
      </c>
      <c r="W25" s="96">
        <v>1550</v>
      </c>
      <c r="X25" s="97"/>
      <c r="Y25" s="94" t="s">
        <v>7</v>
      </c>
      <c r="Z25" s="99">
        <v>24495</v>
      </c>
      <c r="AA25" s="99"/>
      <c r="AB25" s="98"/>
      <c r="AC25" s="117"/>
      <c r="AD25" s="97"/>
      <c r="AE25" s="94"/>
      <c r="AF25" s="94"/>
      <c r="AG25" s="100" t="s">
        <v>1113</v>
      </c>
      <c r="AH25" s="100" t="str">
        <f>IFERROR(VLOOKUP(T:T,Plan2!A:D,4,0)," ")</f>
        <v xml:space="preserve"> </v>
      </c>
      <c r="AI25" s="100" t="str">
        <f>IFERROR(VLOOKUP(X:X,'base sif'!A:B,2,0)," ")</f>
        <v xml:space="preserve"> </v>
      </c>
      <c r="AJ25" s="100" t="s">
        <v>3582</v>
      </c>
      <c r="AK25" s="101" t="str">
        <f>IFERROR(VLOOKUP(C25,Plan1!A:E,4,0)," ")</f>
        <v xml:space="preserve"> </v>
      </c>
      <c r="AL25" s="102" t="str">
        <f>IFERROR(VLOOKUP(C25,Plan1!A:E,5,0)," ")</f>
        <v xml:space="preserve"> </v>
      </c>
      <c r="AM25" s="102" t="str">
        <f>VLOOKUP(T25,Plan3!A:C,3,0)</f>
        <v>TRUTRO ENTERO</v>
      </c>
    </row>
    <row r="26" spans="1:39" s="103" customFormat="1" ht="12.75" customHeight="1" x14ac:dyDescent="0.15">
      <c r="A26" s="190" t="s">
        <v>2763</v>
      </c>
      <c r="B26" s="92" t="s">
        <v>2472</v>
      </c>
      <c r="C26" s="92" t="s">
        <v>2482</v>
      </c>
      <c r="D26" s="93">
        <v>45789</v>
      </c>
      <c r="E26" s="94" t="s">
        <v>2473</v>
      </c>
      <c r="F26" s="95">
        <v>24</v>
      </c>
      <c r="G26" s="93">
        <v>45817</v>
      </c>
      <c r="H26" s="93">
        <v>45822</v>
      </c>
      <c r="I26" s="105"/>
      <c r="J26" s="105"/>
      <c r="K26" s="106"/>
      <c r="L26" s="107"/>
      <c r="M26" s="105"/>
      <c r="N26" s="93"/>
      <c r="O26" s="92" t="s">
        <v>9</v>
      </c>
      <c r="P26" s="92" t="s">
        <v>8</v>
      </c>
      <c r="Q26" s="92" t="s">
        <v>35</v>
      </c>
      <c r="R26" s="92"/>
      <c r="S26" s="98">
        <v>994516</v>
      </c>
      <c r="T26" s="92" t="s">
        <v>317</v>
      </c>
      <c r="U26" s="92" t="s">
        <v>437</v>
      </c>
      <c r="V26" s="92" t="s">
        <v>318</v>
      </c>
      <c r="W26" s="96">
        <v>1550</v>
      </c>
      <c r="X26" s="97"/>
      <c r="Y26" s="94" t="s">
        <v>7</v>
      </c>
      <c r="Z26" s="99">
        <v>24495</v>
      </c>
      <c r="AA26" s="99"/>
      <c r="AB26" s="98"/>
      <c r="AC26" s="117"/>
      <c r="AD26" s="97"/>
      <c r="AE26" s="94"/>
      <c r="AF26" s="94"/>
      <c r="AG26" s="100" t="s">
        <v>1113</v>
      </c>
      <c r="AH26" s="100" t="str">
        <f>IFERROR(VLOOKUP(T:T,Plan2!A:D,4,0)," ")</f>
        <v xml:space="preserve"> </v>
      </c>
      <c r="AI26" s="100" t="str">
        <f>IFERROR(VLOOKUP(X:X,'base sif'!A:B,2,0)," ")</f>
        <v xml:space="preserve"> </v>
      </c>
      <c r="AJ26" s="100" t="s">
        <v>3582</v>
      </c>
      <c r="AK26" s="101" t="str">
        <f>IFERROR(VLOOKUP(C26,Plan1!A:E,4,0)," ")</f>
        <v xml:space="preserve"> </v>
      </c>
      <c r="AL26" s="102" t="str">
        <f>IFERROR(VLOOKUP(C26,Plan1!A:E,5,0)," ")</f>
        <v xml:space="preserve"> </v>
      </c>
      <c r="AM26" s="102" t="str">
        <f>VLOOKUP(T26,Plan3!A:C,3,0)</f>
        <v>TRUTRO ENTERO</v>
      </c>
    </row>
    <row r="27" spans="1:39" s="103" customFormat="1" ht="12.75" customHeight="1" x14ac:dyDescent="0.15">
      <c r="A27" s="190" t="s">
        <v>2763</v>
      </c>
      <c r="B27" s="92" t="s">
        <v>2472</v>
      </c>
      <c r="C27" s="92" t="s">
        <v>2476</v>
      </c>
      <c r="D27" s="93">
        <v>45789</v>
      </c>
      <c r="E27" s="94" t="s">
        <v>2473</v>
      </c>
      <c r="F27" s="95">
        <v>22</v>
      </c>
      <c r="G27" s="93">
        <v>45803</v>
      </c>
      <c r="H27" s="93">
        <v>45808</v>
      </c>
      <c r="I27" s="105"/>
      <c r="J27" s="105"/>
      <c r="K27" s="106"/>
      <c r="L27" s="107"/>
      <c r="M27" s="105"/>
      <c r="N27" s="93"/>
      <c r="O27" s="92" t="s">
        <v>9</v>
      </c>
      <c r="P27" s="92" t="s">
        <v>8</v>
      </c>
      <c r="Q27" s="92" t="s">
        <v>35</v>
      </c>
      <c r="R27" s="92"/>
      <c r="S27" s="98">
        <v>994371</v>
      </c>
      <c r="T27" s="92" t="s">
        <v>492</v>
      </c>
      <c r="U27" s="92" t="s">
        <v>437</v>
      </c>
      <c r="V27" s="92" t="s">
        <v>493</v>
      </c>
      <c r="W27" s="96">
        <v>1900</v>
      </c>
      <c r="X27" s="97"/>
      <c r="Y27" s="94" t="s">
        <v>7</v>
      </c>
      <c r="Z27" s="99">
        <v>24495</v>
      </c>
      <c r="AA27" s="99"/>
      <c r="AB27" s="98"/>
      <c r="AC27" s="117"/>
      <c r="AD27" s="97"/>
      <c r="AE27" s="94"/>
      <c r="AF27" s="94"/>
      <c r="AG27" s="100" t="s">
        <v>1113</v>
      </c>
      <c r="AH27" s="100" t="str">
        <f>IFERROR(VLOOKUP(T:T,Plan2!A:D,4,0)," ")</f>
        <v xml:space="preserve"> </v>
      </c>
      <c r="AI27" s="100" t="str">
        <f>IFERROR(VLOOKUP(X:X,'base sif'!A:B,2,0)," ")</f>
        <v xml:space="preserve"> </v>
      </c>
      <c r="AJ27" s="100" t="s">
        <v>3582</v>
      </c>
      <c r="AK27" s="101" t="str">
        <f>IFERROR(VLOOKUP(C27,Plan1!A:E,4,0)," ")</f>
        <v xml:space="preserve"> </v>
      </c>
      <c r="AL27" s="102" t="str">
        <f>IFERROR(VLOOKUP(C27,Plan1!A:E,5,0)," ")</f>
        <v xml:space="preserve"> </v>
      </c>
      <c r="AM27" s="102" t="str">
        <f>VLOOKUP(T27,Plan3!A:C,3,0)</f>
        <v>TRUTRO ALA</v>
      </c>
    </row>
    <row r="28" spans="1:39" s="103" customFormat="1" ht="12.75" customHeight="1" x14ac:dyDescent="0.15">
      <c r="A28" s="190" t="s">
        <v>2763</v>
      </c>
      <c r="B28" s="92" t="s">
        <v>2472</v>
      </c>
      <c r="C28" s="92" t="s">
        <v>2483</v>
      </c>
      <c r="D28" s="93">
        <v>45789</v>
      </c>
      <c r="E28" s="94" t="s">
        <v>2473</v>
      </c>
      <c r="F28" s="95">
        <v>23</v>
      </c>
      <c r="G28" s="93">
        <v>45810</v>
      </c>
      <c r="H28" s="93">
        <v>45815</v>
      </c>
      <c r="I28" s="105"/>
      <c r="J28" s="105"/>
      <c r="K28" s="106"/>
      <c r="L28" s="107"/>
      <c r="M28" s="105"/>
      <c r="N28" s="93"/>
      <c r="O28" s="92" t="s">
        <v>9</v>
      </c>
      <c r="P28" s="92" t="s">
        <v>8</v>
      </c>
      <c r="Q28" s="92" t="s">
        <v>35</v>
      </c>
      <c r="R28" s="92"/>
      <c r="S28" s="98">
        <v>994379</v>
      </c>
      <c r="T28" s="92" t="s">
        <v>2216</v>
      </c>
      <c r="U28" s="92" t="s">
        <v>437</v>
      </c>
      <c r="V28" s="92" t="s">
        <v>2484</v>
      </c>
      <c r="W28" s="96">
        <v>1400</v>
      </c>
      <c r="X28" s="97"/>
      <c r="Y28" s="94" t="s">
        <v>7</v>
      </c>
      <c r="Z28" s="99">
        <v>24500</v>
      </c>
      <c r="AA28" s="99"/>
      <c r="AB28" s="98"/>
      <c r="AC28" s="117"/>
      <c r="AD28" s="97"/>
      <c r="AE28" s="94"/>
      <c r="AF28" s="94"/>
      <c r="AG28" s="100" t="s">
        <v>1113</v>
      </c>
      <c r="AH28" s="100" t="str">
        <f>IFERROR(VLOOKUP(T:T,Plan2!A:D,4,0)," ")</f>
        <v xml:space="preserve"> </v>
      </c>
      <c r="AI28" s="100" t="str">
        <f>IFERROR(VLOOKUP(X:X,'base sif'!A:B,2,0)," ")</f>
        <v xml:space="preserve"> </v>
      </c>
      <c r="AJ28" s="100" t="s">
        <v>3582</v>
      </c>
      <c r="AK28" s="101" t="str">
        <f>IFERROR(VLOOKUP(C28,Plan1!A:E,4,0)," ")</f>
        <v xml:space="preserve"> </v>
      </c>
      <c r="AL28" s="102" t="str">
        <f>IFERROR(VLOOKUP(C28,Plan1!A:E,5,0)," ")</f>
        <v xml:space="preserve"> </v>
      </c>
      <c r="AM28" s="102" t="e">
        <f>VLOOKUP(T28,Plan3!A:C,3,0)</f>
        <v>#N/A</v>
      </c>
    </row>
    <row r="29" spans="1:39" s="103" customFormat="1" ht="12.75" customHeight="1" x14ac:dyDescent="0.15">
      <c r="A29" s="190" t="s">
        <v>2763</v>
      </c>
      <c r="B29" s="92" t="s">
        <v>2472</v>
      </c>
      <c r="C29" s="92" t="s">
        <v>2477</v>
      </c>
      <c r="D29" s="93">
        <v>45789</v>
      </c>
      <c r="E29" s="94" t="s">
        <v>2473</v>
      </c>
      <c r="F29" s="95">
        <v>25</v>
      </c>
      <c r="G29" s="93">
        <v>45824</v>
      </c>
      <c r="H29" s="93">
        <v>45829</v>
      </c>
      <c r="I29" s="105"/>
      <c r="J29" s="105"/>
      <c r="K29" s="106"/>
      <c r="L29" s="107"/>
      <c r="M29" s="105"/>
      <c r="N29" s="93"/>
      <c r="O29" s="92" t="s">
        <v>9</v>
      </c>
      <c r="P29" s="92" t="s">
        <v>8</v>
      </c>
      <c r="Q29" s="92" t="s">
        <v>35</v>
      </c>
      <c r="R29" s="92"/>
      <c r="S29" s="98">
        <v>993065</v>
      </c>
      <c r="T29" s="92" t="s">
        <v>1406</v>
      </c>
      <c r="U29" s="92" t="s">
        <v>437</v>
      </c>
      <c r="V29" s="92" t="s">
        <v>217</v>
      </c>
      <c r="W29" s="96">
        <v>1900</v>
      </c>
      <c r="X29" s="97"/>
      <c r="Y29" s="94" t="s">
        <v>7</v>
      </c>
      <c r="Z29" s="99">
        <v>24488.1</v>
      </c>
      <c r="AA29" s="99"/>
      <c r="AB29" s="98"/>
      <c r="AC29" s="117"/>
      <c r="AD29" s="97"/>
      <c r="AE29" s="94"/>
      <c r="AF29" s="94"/>
      <c r="AG29" s="100" t="s">
        <v>1113</v>
      </c>
      <c r="AH29" s="100" t="str">
        <f>IFERROR(VLOOKUP(T:T,Plan2!A:D,4,0)," ")</f>
        <v xml:space="preserve"> </v>
      </c>
      <c r="AI29" s="100" t="str">
        <f>IFERROR(VLOOKUP(X:X,'base sif'!A:B,2,0)," ")</f>
        <v xml:space="preserve"> </v>
      </c>
      <c r="AJ29" s="100" t="s">
        <v>3582</v>
      </c>
      <c r="AK29" s="101" t="str">
        <f>IFERROR(VLOOKUP(C29,Plan1!A:E,4,0)," ")</f>
        <v xml:space="preserve"> </v>
      </c>
      <c r="AL29" s="102" t="str">
        <f>IFERROR(VLOOKUP(C29,Plan1!A:E,5,0)," ")</f>
        <v xml:space="preserve"> </v>
      </c>
      <c r="AM29" s="102" t="str">
        <f>VLOOKUP(T29,Plan3!A:C,3,0)</f>
        <v>POLLO ENTERO 2.3</v>
      </c>
    </row>
    <row r="30" spans="1:39" s="103" customFormat="1" ht="12.75" customHeight="1" x14ac:dyDescent="0.15">
      <c r="A30" s="190" t="s">
        <v>2763</v>
      </c>
      <c r="B30" s="92" t="s">
        <v>2472</v>
      </c>
      <c r="C30" s="92" t="s">
        <v>2478</v>
      </c>
      <c r="D30" s="93">
        <v>45789</v>
      </c>
      <c r="E30" s="94" t="s">
        <v>2473</v>
      </c>
      <c r="F30" s="95">
        <v>27</v>
      </c>
      <c r="G30" s="93">
        <v>45838</v>
      </c>
      <c r="H30" s="93">
        <v>45843</v>
      </c>
      <c r="I30" s="105"/>
      <c r="J30" s="105"/>
      <c r="K30" s="106"/>
      <c r="L30" s="107"/>
      <c r="M30" s="105"/>
      <c r="N30" s="93"/>
      <c r="O30" s="92" t="s">
        <v>9</v>
      </c>
      <c r="P30" s="92" t="s">
        <v>8</v>
      </c>
      <c r="Q30" s="92" t="s">
        <v>35</v>
      </c>
      <c r="R30" s="92"/>
      <c r="S30" s="98">
        <v>996001</v>
      </c>
      <c r="T30" s="92" t="s">
        <v>347</v>
      </c>
      <c r="U30" s="92" t="s">
        <v>437</v>
      </c>
      <c r="V30" s="92" t="s">
        <v>49</v>
      </c>
      <c r="W30" s="96">
        <v>3000</v>
      </c>
      <c r="X30" s="97"/>
      <c r="Y30" s="94" t="s">
        <v>7</v>
      </c>
      <c r="Z30" s="99">
        <v>24492</v>
      </c>
      <c r="AA30" s="99"/>
      <c r="AB30" s="98"/>
      <c r="AC30" s="117"/>
      <c r="AD30" s="97"/>
      <c r="AE30" s="94"/>
      <c r="AF30" s="94"/>
      <c r="AG30" s="100" t="s">
        <v>1113</v>
      </c>
      <c r="AH30" s="100" t="str">
        <f>IFERROR(VLOOKUP(T:T,Plan2!A:D,4,0)," ")</f>
        <v>MARINADOS</v>
      </c>
      <c r="AI30" s="100" t="str">
        <f>IFERROR(VLOOKUP(X:X,'base sif'!A:B,2,0)," ")</f>
        <v xml:space="preserve"> </v>
      </c>
      <c r="AJ30" s="100" t="s">
        <v>3582</v>
      </c>
      <c r="AK30" s="101" t="str">
        <f>IFERROR(VLOOKUP(C30,Plan1!A:E,4,0)," ")</f>
        <v xml:space="preserve"> </v>
      </c>
      <c r="AL30" s="102" t="str">
        <f>IFERROR(VLOOKUP(C30,Plan1!A:E,5,0)," ")</f>
        <v xml:space="preserve"> </v>
      </c>
      <c r="AM30" s="102" t="str">
        <f>VLOOKUP(T30,Plan3!A:C,3,0)</f>
        <v>PECHUGA MARINADA</v>
      </c>
    </row>
    <row r="31" spans="1:39" s="103" customFormat="1" ht="12.75" customHeight="1" x14ac:dyDescent="0.15">
      <c r="A31" s="92" t="s">
        <v>2763</v>
      </c>
      <c r="B31" s="92" t="s">
        <v>2472</v>
      </c>
      <c r="C31" s="92" t="s">
        <v>2485</v>
      </c>
      <c r="D31" s="93">
        <v>45789</v>
      </c>
      <c r="E31" s="94" t="s">
        <v>2473</v>
      </c>
      <c r="F31" s="95">
        <v>25</v>
      </c>
      <c r="G31" s="93">
        <v>45824</v>
      </c>
      <c r="H31" s="93">
        <v>45829</v>
      </c>
      <c r="I31" s="105"/>
      <c r="J31" s="105"/>
      <c r="K31" s="106"/>
      <c r="L31" s="107"/>
      <c r="M31" s="105"/>
      <c r="N31" s="93"/>
      <c r="O31" s="92" t="s">
        <v>9</v>
      </c>
      <c r="P31" s="92" t="s">
        <v>8</v>
      </c>
      <c r="Q31" s="92" t="s">
        <v>35</v>
      </c>
      <c r="R31" s="92"/>
      <c r="S31" s="98">
        <v>996611</v>
      </c>
      <c r="T31" s="92" t="s">
        <v>85</v>
      </c>
      <c r="U31" s="92" t="s">
        <v>437</v>
      </c>
      <c r="V31" s="92" t="s">
        <v>49</v>
      </c>
      <c r="W31" s="96">
        <v>3050</v>
      </c>
      <c r="X31" s="97"/>
      <c r="Y31" s="94" t="s">
        <v>7</v>
      </c>
      <c r="Z31" s="99">
        <v>24492</v>
      </c>
      <c r="AA31" s="99"/>
      <c r="AB31" s="98"/>
      <c r="AC31" s="117"/>
      <c r="AD31" s="97"/>
      <c r="AE31" s="94"/>
      <c r="AF31" s="94"/>
      <c r="AG31" s="100" t="s">
        <v>1113</v>
      </c>
      <c r="AH31" s="100" t="str">
        <f>IFERROR(VLOOKUP(T:T,Plan2!A:D,4,0)," ")</f>
        <v>MARINADOS</v>
      </c>
      <c r="AI31" s="100" t="str">
        <f>IFERROR(VLOOKUP(X:X,'base sif'!A:B,2,0)," ")</f>
        <v xml:space="preserve"> </v>
      </c>
      <c r="AJ31" s="100" t="s">
        <v>3582</v>
      </c>
      <c r="AK31" s="101" t="str">
        <f>IFERROR(VLOOKUP(C31,Plan1!A:E,4,0)," ")</f>
        <v xml:space="preserve"> </v>
      </c>
      <c r="AL31" s="102" t="str">
        <f>IFERROR(VLOOKUP(C31,Plan1!A:E,5,0)," ")</f>
        <v xml:space="preserve"> </v>
      </c>
      <c r="AM31" s="102" t="str">
        <f>VLOOKUP(T31,Plan3!A:C,3,0)</f>
        <v>PECHUGA MARINADA</v>
      </c>
    </row>
    <row r="32" spans="1:39" s="103" customFormat="1" ht="12.75" customHeight="1" x14ac:dyDescent="0.15">
      <c r="A32" s="92" t="s">
        <v>2763</v>
      </c>
      <c r="B32" s="92" t="s">
        <v>2472</v>
      </c>
      <c r="C32" s="92" t="s">
        <v>2486</v>
      </c>
      <c r="D32" s="93">
        <v>45789</v>
      </c>
      <c r="E32" s="94" t="s">
        <v>2473</v>
      </c>
      <c r="F32" s="95">
        <v>26</v>
      </c>
      <c r="G32" s="93">
        <v>45831</v>
      </c>
      <c r="H32" s="93">
        <v>45836</v>
      </c>
      <c r="I32" s="105"/>
      <c r="J32" s="105"/>
      <c r="K32" s="106"/>
      <c r="L32" s="107"/>
      <c r="M32" s="105"/>
      <c r="N32" s="93"/>
      <c r="O32" s="92" t="s">
        <v>9</v>
      </c>
      <c r="P32" s="92" t="s">
        <v>8</v>
      </c>
      <c r="Q32" s="92" t="s">
        <v>35</v>
      </c>
      <c r="R32" s="92"/>
      <c r="S32" s="98">
        <v>996611</v>
      </c>
      <c r="T32" s="92" t="s">
        <v>85</v>
      </c>
      <c r="U32" s="92" t="s">
        <v>437</v>
      </c>
      <c r="V32" s="92" t="s">
        <v>49</v>
      </c>
      <c r="W32" s="96">
        <v>3050</v>
      </c>
      <c r="X32" s="97"/>
      <c r="Y32" s="94" t="s">
        <v>7</v>
      </c>
      <c r="Z32" s="99">
        <v>24492</v>
      </c>
      <c r="AA32" s="99"/>
      <c r="AB32" s="98"/>
      <c r="AC32" s="117"/>
      <c r="AD32" s="97"/>
      <c r="AE32" s="94"/>
      <c r="AF32" s="94"/>
      <c r="AG32" s="100" t="s">
        <v>1113</v>
      </c>
      <c r="AH32" s="100" t="str">
        <f>IFERROR(VLOOKUP(T:T,Plan2!A:D,4,0)," ")</f>
        <v>MARINADOS</v>
      </c>
      <c r="AI32" s="100" t="str">
        <f>IFERROR(VLOOKUP(X:X,'base sif'!A:B,2,0)," ")</f>
        <v xml:space="preserve"> </v>
      </c>
      <c r="AJ32" s="100" t="s">
        <v>3582</v>
      </c>
      <c r="AK32" s="101" t="str">
        <f>IFERROR(VLOOKUP(C32,Plan1!A:E,4,0)," ")</f>
        <v xml:space="preserve"> </v>
      </c>
      <c r="AL32" s="102" t="str">
        <f>IFERROR(VLOOKUP(C32,Plan1!A:E,5,0)," ")</f>
        <v xml:space="preserve"> </v>
      </c>
      <c r="AM32" s="102" t="str">
        <f>VLOOKUP(T32,Plan3!A:C,3,0)</f>
        <v>PECHUGA MARINADA</v>
      </c>
    </row>
    <row r="33" spans="1:39" s="103" customFormat="1" ht="12.75" customHeight="1" x14ac:dyDescent="0.15">
      <c r="A33" s="92" t="s">
        <v>2763</v>
      </c>
      <c r="B33" s="92" t="s">
        <v>2472</v>
      </c>
      <c r="C33" s="92" t="s">
        <v>2487</v>
      </c>
      <c r="D33" s="93">
        <v>45789</v>
      </c>
      <c r="E33" s="94" t="s">
        <v>2473</v>
      </c>
      <c r="F33" s="95">
        <v>26</v>
      </c>
      <c r="G33" s="93">
        <v>45831</v>
      </c>
      <c r="H33" s="93">
        <v>45836</v>
      </c>
      <c r="I33" s="105"/>
      <c r="J33" s="105"/>
      <c r="K33" s="106"/>
      <c r="L33" s="107"/>
      <c r="M33" s="105"/>
      <c r="N33" s="93"/>
      <c r="O33" s="92" t="s">
        <v>9</v>
      </c>
      <c r="P33" s="92" t="s">
        <v>8</v>
      </c>
      <c r="Q33" s="92" t="s">
        <v>35</v>
      </c>
      <c r="R33" s="92"/>
      <c r="S33" s="98">
        <v>996611</v>
      </c>
      <c r="T33" s="92" t="s">
        <v>85</v>
      </c>
      <c r="U33" s="92" t="s">
        <v>437</v>
      </c>
      <c r="V33" s="92" t="s">
        <v>49</v>
      </c>
      <c r="W33" s="96">
        <v>3050</v>
      </c>
      <c r="X33" s="97"/>
      <c r="Y33" s="94" t="s">
        <v>7</v>
      </c>
      <c r="Z33" s="99">
        <v>24492</v>
      </c>
      <c r="AA33" s="99"/>
      <c r="AB33" s="98"/>
      <c r="AC33" s="117"/>
      <c r="AD33" s="97"/>
      <c r="AE33" s="94"/>
      <c r="AF33" s="94"/>
      <c r="AG33" s="100" t="s">
        <v>1113</v>
      </c>
      <c r="AH33" s="100" t="str">
        <f>IFERROR(VLOOKUP(T:T,Plan2!A:D,4,0)," ")</f>
        <v>MARINADOS</v>
      </c>
      <c r="AI33" s="100" t="str">
        <f>IFERROR(VLOOKUP(X:X,'base sif'!A:B,2,0)," ")</f>
        <v xml:space="preserve"> </v>
      </c>
      <c r="AJ33" s="100" t="s">
        <v>3582</v>
      </c>
      <c r="AK33" s="101" t="str">
        <f>IFERROR(VLOOKUP(C33,Plan1!A:E,4,0)," ")</f>
        <v xml:space="preserve"> </v>
      </c>
      <c r="AL33" s="102" t="str">
        <f>IFERROR(VLOOKUP(C33,Plan1!A:E,5,0)," ")</f>
        <v xml:space="preserve"> </v>
      </c>
      <c r="AM33" s="102" t="str">
        <f>VLOOKUP(T33,Plan3!A:C,3,0)</f>
        <v>PECHUGA MARINADA</v>
      </c>
    </row>
    <row r="34" spans="1:39" s="103" customFormat="1" ht="12.75" customHeight="1" x14ac:dyDescent="0.15">
      <c r="A34" s="92"/>
      <c r="B34" s="92" t="s">
        <v>2472</v>
      </c>
      <c r="C34" s="92" t="s">
        <v>3223</v>
      </c>
      <c r="D34" s="93">
        <v>45848</v>
      </c>
      <c r="E34" s="94" t="s">
        <v>3523</v>
      </c>
      <c r="F34" s="95">
        <v>33</v>
      </c>
      <c r="G34" s="93">
        <v>45880</v>
      </c>
      <c r="H34" s="93">
        <v>45886</v>
      </c>
      <c r="I34" s="105"/>
      <c r="J34" s="105"/>
      <c r="K34" s="106"/>
      <c r="L34" s="107"/>
      <c r="M34" s="105"/>
      <c r="N34" s="93"/>
      <c r="O34" s="92" t="s">
        <v>9</v>
      </c>
      <c r="P34" s="92" t="s">
        <v>8</v>
      </c>
      <c r="Q34" s="92" t="s">
        <v>3219</v>
      </c>
      <c r="R34" s="92"/>
      <c r="S34" s="98">
        <v>990966</v>
      </c>
      <c r="T34" s="92" t="s">
        <v>2567</v>
      </c>
      <c r="U34" s="92" t="s">
        <v>438</v>
      </c>
      <c r="V34" s="92" t="s">
        <v>2568</v>
      </c>
      <c r="W34" s="96">
        <v>3470</v>
      </c>
      <c r="X34" s="97"/>
      <c r="Y34" s="94" t="s">
        <v>7</v>
      </c>
      <c r="Z34" s="99">
        <v>24500</v>
      </c>
      <c r="AA34" s="99"/>
      <c r="AB34" s="98"/>
      <c r="AC34" s="117"/>
      <c r="AD34" s="97"/>
      <c r="AE34" s="94"/>
      <c r="AF34" s="94"/>
      <c r="AG34" s="100" t="s">
        <v>845</v>
      </c>
      <c r="AH34" s="100" t="str">
        <f>IFERROR(VLOOKUP(T:T,Plan2!A:D,4,0)," ")</f>
        <v xml:space="preserve"> </v>
      </c>
      <c r="AI34" s="100" t="str">
        <f>IFERROR(VLOOKUP(X:X,'base sif'!A:B,2,0)," ")</f>
        <v xml:space="preserve"> </v>
      </c>
      <c r="AJ34" s="100" t="str">
        <f>IFERROR(VLOOKUP(C34,Plan1!A:E,3,0)," ")</f>
        <v>SIN PLAN PARA ATENDER - ESTAMOS PRIORIZANDO JBS CHILE</v>
      </c>
      <c r="AK34" s="101">
        <f>IFERROR(VLOOKUP(C34,Plan1!A:E,4,0)," ")</f>
        <v>1</v>
      </c>
      <c r="AL34" s="102" t="str">
        <f>IFERROR(VLOOKUP(C34,Plan1!A:E,5,0)," ")</f>
        <v>PRODUCCIÓN</v>
      </c>
      <c r="AM34" s="102" t="e">
        <f>VLOOKUP(T34,Plan3!A:C,3,0)</f>
        <v>#N/A</v>
      </c>
    </row>
    <row r="35" spans="1:39" s="103" customFormat="1" ht="12.75" customHeight="1" x14ac:dyDescent="0.15">
      <c r="A35" s="92"/>
      <c r="B35" s="92" t="s">
        <v>219</v>
      </c>
      <c r="C35" s="92" t="s">
        <v>3227</v>
      </c>
      <c r="D35" s="93">
        <v>45848</v>
      </c>
      <c r="E35" s="94" t="s">
        <v>3228</v>
      </c>
      <c r="F35" s="95">
        <v>31</v>
      </c>
      <c r="G35" s="93">
        <v>45866</v>
      </c>
      <c r="H35" s="93">
        <v>45872</v>
      </c>
      <c r="I35" s="105">
        <v>45870</v>
      </c>
      <c r="J35" s="105">
        <v>45870</v>
      </c>
      <c r="K35" s="106">
        <f t="shared" ref="K35:K40" si="9">WEEKNUM(I35)</f>
        <v>31</v>
      </c>
      <c r="L35" s="107">
        <f t="shared" ref="L35:L40" si="10">K35-F35</f>
        <v>0</v>
      </c>
      <c r="M35" s="105">
        <v>45871</v>
      </c>
      <c r="N35" s="93">
        <v>45873</v>
      </c>
      <c r="O35" s="92" t="s">
        <v>9</v>
      </c>
      <c r="P35" s="92" t="s">
        <v>8</v>
      </c>
      <c r="Q35" s="92" t="s">
        <v>35</v>
      </c>
      <c r="R35" s="92" t="s">
        <v>3343</v>
      </c>
      <c r="S35" s="98">
        <v>70130</v>
      </c>
      <c r="T35" s="92" t="s">
        <v>11</v>
      </c>
      <c r="U35" s="92" t="s">
        <v>438</v>
      </c>
      <c r="V35" s="92" t="s">
        <v>37</v>
      </c>
      <c r="W35" s="96">
        <v>2350</v>
      </c>
      <c r="X35" s="97">
        <v>3237</v>
      </c>
      <c r="Y35" s="94" t="s">
        <v>7</v>
      </c>
      <c r="Z35" s="99">
        <v>24482.53</v>
      </c>
      <c r="AA35" s="99">
        <v>24482.53</v>
      </c>
      <c r="AB35" s="98">
        <v>1207</v>
      </c>
      <c r="AC35" s="117" t="s">
        <v>3528</v>
      </c>
      <c r="AD35" s="97">
        <v>993299</v>
      </c>
      <c r="AE35" s="94" t="s">
        <v>3529</v>
      </c>
      <c r="AF35" s="94" t="s">
        <v>3530</v>
      </c>
      <c r="AG35" s="100" t="str">
        <f t="shared" ref="AG35:AG40" si="11">IF(AND(M:M&lt;=H:H,M:M&gt;=G:G),"FACTURADO EN FECHA","FACTURADO CON ATRASO")</f>
        <v>FACTURADO EN FECHA</v>
      </c>
      <c r="AH35" s="100" t="str">
        <f>IFERROR(VLOOKUP(T:T,Plan2!A:D,4,0)," ")</f>
        <v xml:space="preserve"> </v>
      </c>
      <c r="AI35" s="100" t="str">
        <f>IFERROR(VLOOKUP(X:X,'base sif'!A:B,2,0)," ")</f>
        <v>30.581 - S. M. DO OESTE - AB.SUINOS/IND</v>
      </c>
      <c r="AJ35" s="100" t="str">
        <f>IFERROR(VLOOKUP(C35,Plan1!A:E,3,0)," ")</f>
        <v xml:space="preserve"> </v>
      </c>
      <c r="AK35" s="101" t="str">
        <f>IFERROR(VLOOKUP(C35,Plan1!A:E,4,0)," ")</f>
        <v xml:space="preserve"> </v>
      </c>
      <c r="AL35" s="102" t="str">
        <f>IFERROR(VLOOKUP(C35,Plan1!A:E,5,0)," ")</f>
        <v xml:space="preserve"> </v>
      </c>
      <c r="AM35" s="102" t="str">
        <f>VLOOKUP(T35,Plan3!A:C,3,0)</f>
        <v>CHULETA CENTRO</v>
      </c>
    </row>
    <row r="36" spans="1:39" s="103" customFormat="1" ht="12.75" customHeight="1" x14ac:dyDescent="0.15">
      <c r="A36" s="92"/>
      <c r="B36" s="92" t="s">
        <v>219</v>
      </c>
      <c r="C36" s="92" t="s">
        <v>3232</v>
      </c>
      <c r="D36" s="93">
        <v>45852</v>
      </c>
      <c r="E36" s="94" t="s">
        <v>3230</v>
      </c>
      <c r="F36" s="95">
        <v>31</v>
      </c>
      <c r="G36" s="93">
        <v>45866</v>
      </c>
      <c r="H36" s="93">
        <v>45872</v>
      </c>
      <c r="I36" s="105">
        <v>45871</v>
      </c>
      <c r="J36" s="105">
        <v>45871</v>
      </c>
      <c r="K36" s="106">
        <f t="shared" si="9"/>
        <v>31</v>
      </c>
      <c r="L36" s="107">
        <f t="shared" si="10"/>
        <v>0</v>
      </c>
      <c r="M36" s="105">
        <v>45871</v>
      </c>
      <c r="N36" s="93">
        <v>45873</v>
      </c>
      <c r="O36" s="92" t="s">
        <v>9</v>
      </c>
      <c r="P36" s="92" t="s">
        <v>8</v>
      </c>
      <c r="Q36" s="92" t="s">
        <v>35</v>
      </c>
      <c r="R36" s="92" t="s">
        <v>3002</v>
      </c>
      <c r="S36" s="98">
        <v>586307</v>
      </c>
      <c r="T36" s="92" t="s">
        <v>13</v>
      </c>
      <c r="U36" s="92" t="s">
        <v>438</v>
      </c>
      <c r="V36" s="92" t="s">
        <v>12</v>
      </c>
      <c r="W36" s="96">
        <v>2500</v>
      </c>
      <c r="X36" s="97">
        <v>3392</v>
      </c>
      <c r="Y36" s="94" t="s">
        <v>7</v>
      </c>
      <c r="Z36" s="99">
        <v>24413.759999999998</v>
      </c>
      <c r="AA36" s="99">
        <v>24413.759999999998</v>
      </c>
      <c r="AB36" s="98">
        <v>1140</v>
      </c>
      <c r="AC36" s="117" t="s">
        <v>3531</v>
      </c>
      <c r="AD36" s="97">
        <v>994056</v>
      </c>
      <c r="AE36" s="94" t="s">
        <v>3532</v>
      </c>
      <c r="AF36" s="94" t="s">
        <v>3533</v>
      </c>
      <c r="AG36" s="100" t="str">
        <f t="shared" si="11"/>
        <v>FACTURADO EN FECHA</v>
      </c>
      <c r="AH36" s="100" t="str">
        <f>IFERROR(VLOOKUP(T:T,Plan2!A:D,4,0)," ")</f>
        <v xml:space="preserve"> </v>
      </c>
      <c r="AI36" s="100" t="str">
        <f>IFERROR(VLOOKUP(X:X,'base sif'!A:B,2,0)," ")</f>
        <v>30.633 - ITAPIRANGA - AB. SUINOS</v>
      </c>
      <c r="AJ36" s="100" t="str">
        <f>IFERROR(VLOOKUP(C36,Plan1!A:E,3,0)," ")</f>
        <v xml:space="preserve"> </v>
      </c>
      <c r="AK36" s="101" t="str">
        <f>IFERROR(VLOOKUP(C36,Plan1!A:E,4,0)," ")</f>
        <v xml:space="preserve"> </v>
      </c>
      <c r="AL36" s="102" t="str">
        <f>IFERROR(VLOOKUP(C36,Plan1!A:E,5,0)," ")</f>
        <v xml:space="preserve"> </v>
      </c>
      <c r="AM36" s="102" t="str">
        <f>VLOOKUP(T36,Plan3!A:C,3,0)</f>
        <v>CHULETA VETADA</v>
      </c>
    </row>
    <row r="37" spans="1:39" s="103" customFormat="1" ht="12.75" customHeight="1" x14ac:dyDescent="0.15">
      <c r="A37" s="92"/>
      <c r="B37" s="92" t="s">
        <v>219</v>
      </c>
      <c r="C37" s="92" t="s">
        <v>3231</v>
      </c>
      <c r="D37" s="93">
        <v>45852</v>
      </c>
      <c r="E37" s="94" t="s">
        <v>3230</v>
      </c>
      <c r="F37" s="95">
        <v>31</v>
      </c>
      <c r="G37" s="93">
        <v>45866</v>
      </c>
      <c r="H37" s="93">
        <v>45872</v>
      </c>
      <c r="I37" s="105">
        <v>45873</v>
      </c>
      <c r="J37" s="105">
        <v>45873</v>
      </c>
      <c r="K37" s="106">
        <f t="shared" si="9"/>
        <v>32</v>
      </c>
      <c r="L37" s="107">
        <f t="shared" si="10"/>
        <v>1</v>
      </c>
      <c r="M37" s="105">
        <v>45873</v>
      </c>
      <c r="N37" s="93">
        <v>45875</v>
      </c>
      <c r="O37" s="92" t="s">
        <v>9</v>
      </c>
      <c r="P37" s="92" t="s">
        <v>8</v>
      </c>
      <c r="Q37" s="92" t="s">
        <v>35</v>
      </c>
      <c r="R37" s="92" t="s">
        <v>3002</v>
      </c>
      <c r="S37" s="98">
        <v>586307</v>
      </c>
      <c r="T37" s="92" t="s">
        <v>13</v>
      </c>
      <c r="U37" s="92" t="s">
        <v>438</v>
      </c>
      <c r="V37" s="92" t="s">
        <v>12</v>
      </c>
      <c r="W37" s="96">
        <v>2500</v>
      </c>
      <c r="X37" s="97">
        <v>60</v>
      </c>
      <c r="Y37" s="94" t="s">
        <v>7</v>
      </c>
      <c r="Z37" s="99">
        <v>24477.29</v>
      </c>
      <c r="AA37" s="99">
        <v>24477.29</v>
      </c>
      <c r="AB37" s="98">
        <v>1243</v>
      </c>
      <c r="AC37" s="117" t="s">
        <v>3594</v>
      </c>
      <c r="AD37" s="97">
        <v>994055</v>
      </c>
      <c r="AE37" s="94" t="s">
        <v>3511</v>
      </c>
      <c r="AF37" s="94" t="s">
        <v>3512</v>
      </c>
      <c r="AG37" s="100" t="str">
        <f t="shared" si="11"/>
        <v>FACTURADO CON ATRASO</v>
      </c>
      <c r="AH37" s="100" t="str">
        <f>IFERROR(VLOOKUP(T:T,Plan2!A:D,4,0)," ")</f>
        <v xml:space="preserve"> </v>
      </c>
      <c r="AI37" s="100" t="str">
        <f>IFERROR(VLOOKUP(X:X,'base sif'!A:B,2,0)," ")</f>
        <v>30.918 - TRES PASSOS - AB.SUINOS/IND.</v>
      </c>
      <c r="AJ37" s="100" t="str">
        <f>IFERROR(VLOOKUP(C37,Plan1!A:E,3,0)," ")</f>
        <v xml:space="preserve"> </v>
      </c>
      <c r="AK37" s="101" t="str">
        <f>IFERROR(VLOOKUP(C37,Plan1!A:E,4,0)," ")</f>
        <v xml:space="preserve"> </v>
      </c>
      <c r="AL37" s="102" t="str">
        <f>IFERROR(VLOOKUP(C37,Plan1!A:E,5,0)," ")</f>
        <v xml:space="preserve"> </v>
      </c>
      <c r="AM37" s="102" t="str">
        <f>VLOOKUP(T37,Plan3!A:C,3,0)</f>
        <v>CHULETA VETADA</v>
      </c>
    </row>
    <row r="38" spans="1:39" s="103" customFormat="1" ht="12.75" customHeight="1" x14ac:dyDescent="0.15">
      <c r="A38" s="92"/>
      <c r="B38" s="92" t="s">
        <v>219</v>
      </c>
      <c r="C38" s="92" t="s">
        <v>3229</v>
      </c>
      <c r="D38" s="93">
        <v>45852</v>
      </c>
      <c r="E38" s="94" t="s">
        <v>3230</v>
      </c>
      <c r="F38" s="95">
        <v>31</v>
      </c>
      <c r="G38" s="93">
        <v>45866</v>
      </c>
      <c r="H38" s="93">
        <v>45872</v>
      </c>
      <c r="I38" s="105">
        <v>45874</v>
      </c>
      <c r="J38" s="105">
        <v>45874</v>
      </c>
      <c r="K38" s="106">
        <f t="shared" si="9"/>
        <v>32</v>
      </c>
      <c r="L38" s="107">
        <f t="shared" si="10"/>
        <v>1</v>
      </c>
      <c r="M38" s="105">
        <v>45877</v>
      </c>
      <c r="N38" s="93">
        <v>45870</v>
      </c>
      <c r="O38" s="92" t="s">
        <v>9</v>
      </c>
      <c r="P38" s="92" t="s">
        <v>8</v>
      </c>
      <c r="Q38" s="92" t="s">
        <v>35</v>
      </c>
      <c r="R38" s="92" t="s">
        <v>3334</v>
      </c>
      <c r="S38" s="98">
        <v>586307</v>
      </c>
      <c r="T38" s="92" t="s">
        <v>13</v>
      </c>
      <c r="U38" s="92" t="s">
        <v>438</v>
      </c>
      <c r="V38" s="92" t="s">
        <v>12</v>
      </c>
      <c r="W38" s="96">
        <v>2500</v>
      </c>
      <c r="X38" s="97">
        <v>3237</v>
      </c>
      <c r="Y38" s="94" t="s">
        <v>7</v>
      </c>
      <c r="Z38" s="99">
        <v>23873.23</v>
      </c>
      <c r="AA38" s="99">
        <v>23873.23</v>
      </c>
      <c r="AB38" s="98">
        <v>1218</v>
      </c>
      <c r="AC38" s="117" t="s">
        <v>3595</v>
      </c>
      <c r="AD38" s="97">
        <v>1002533</v>
      </c>
      <c r="AE38" s="94" t="s">
        <v>3526</v>
      </c>
      <c r="AF38" s="94" t="s">
        <v>3527</v>
      </c>
      <c r="AG38" s="100" t="str">
        <f t="shared" si="11"/>
        <v>FACTURADO CON ATRASO</v>
      </c>
      <c r="AH38" s="100" t="str">
        <f>IFERROR(VLOOKUP(T:T,Plan2!A:D,4,0)," ")</f>
        <v xml:space="preserve"> </v>
      </c>
      <c r="AI38" s="100" t="str">
        <f>IFERROR(VLOOKUP(X:X,'base sif'!A:B,2,0)," ")</f>
        <v>30.581 - S. M. DO OESTE - AB.SUINOS/IND</v>
      </c>
      <c r="AJ38" s="100" t="str">
        <f>IFERROR(VLOOKUP(C38,Plan1!A:E,3,0)," ")</f>
        <v>FACTURARÓN CON LA PLACA EQUIVOCADA, TUVIERON QUE CREAR NUEVA CARGA Y FACTURA NUEVAMENTE 05/08</v>
      </c>
      <c r="AK38" s="101">
        <f>IFERROR(VLOOKUP(C38,Plan1!A:E,4,0)," ")</f>
        <v>1</v>
      </c>
      <c r="AL38" s="102" t="str">
        <f>IFERROR(VLOOKUP(C38,Plan1!A:E,5,0)," ")</f>
        <v>PLANTA</v>
      </c>
      <c r="AM38" s="102" t="str">
        <f>VLOOKUP(T38,Plan3!A:C,3,0)</f>
        <v>CHULETA VETADA</v>
      </c>
    </row>
    <row r="39" spans="1:39" s="103" customFormat="1" ht="12.75" customHeight="1" x14ac:dyDescent="0.15">
      <c r="A39" s="92"/>
      <c r="B39" s="92" t="s">
        <v>219</v>
      </c>
      <c r="C39" s="92" t="s">
        <v>3234</v>
      </c>
      <c r="D39" s="93">
        <v>45852</v>
      </c>
      <c r="E39" s="94" t="s">
        <v>3230</v>
      </c>
      <c r="F39" s="95">
        <v>32</v>
      </c>
      <c r="G39" s="93">
        <v>45873</v>
      </c>
      <c r="H39" s="93">
        <v>45879</v>
      </c>
      <c r="I39" s="105">
        <v>45875</v>
      </c>
      <c r="J39" s="105">
        <v>45875</v>
      </c>
      <c r="K39" s="106">
        <f t="shared" si="9"/>
        <v>32</v>
      </c>
      <c r="L39" s="107">
        <f t="shared" si="10"/>
        <v>0</v>
      </c>
      <c r="M39" s="105">
        <v>45876</v>
      </c>
      <c r="N39" s="93">
        <v>45880</v>
      </c>
      <c r="O39" s="92" t="s">
        <v>9</v>
      </c>
      <c r="P39" s="92" t="s">
        <v>8</v>
      </c>
      <c r="Q39" s="92" t="s">
        <v>35</v>
      </c>
      <c r="R39" s="92" t="s">
        <v>41</v>
      </c>
      <c r="S39" s="98">
        <v>586307</v>
      </c>
      <c r="T39" s="92" t="s">
        <v>13</v>
      </c>
      <c r="U39" s="92" t="s">
        <v>438</v>
      </c>
      <c r="V39" s="92" t="s">
        <v>12</v>
      </c>
      <c r="W39" s="96">
        <v>2500</v>
      </c>
      <c r="X39" s="97">
        <v>15</v>
      </c>
      <c r="Y39" s="94" t="s">
        <v>7</v>
      </c>
      <c r="Z39" s="99">
        <v>24476.47</v>
      </c>
      <c r="AA39" s="99">
        <v>24476.47</v>
      </c>
      <c r="AB39" s="98">
        <v>1288</v>
      </c>
      <c r="AC39" s="117" t="s">
        <v>3596</v>
      </c>
      <c r="AD39" s="97">
        <v>994725</v>
      </c>
      <c r="AE39" s="94" t="s">
        <v>3217</v>
      </c>
      <c r="AF39" s="94" t="s">
        <v>3218</v>
      </c>
      <c r="AG39" s="100" t="str">
        <f t="shared" si="11"/>
        <v>FACTURADO EN FECHA</v>
      </c>
      <c r="AH39" s="100" t="str">
        <f>IFERROR(VLOOKUP(T:T,Plan2!A:D,4,0)," ")</f>
        <v xml:space="preserve"> </v>
      </c>
      <c r="AI39" s="100" t="str">
        <f>IFERROR(VLOOKUP(X:X,'base sif'!A:B,2,0)," ")</f>
        <v>30.475 - SEBERI - AB.SUINOS/IND.</v>
      </c>
      <c r="AJ39" s="100" t="str">
        <f>IFERROR(VLOOKUP(C39,Plan1!A:E,3,0)," ")</f>
        <v xml:space="preserve"> </v>
      </c>
      <c r="AK39" s="101" t="str">
        <f>IFERROR(VLOOKUP(C39,Plan1!A:E,4,0)," ")</f>
        <v xml:space="preserve"> </v>
      </c>
      <c r="AL39" s="102" t="str">
        <f>IFERROR(VLOOKUP(C39,Plan1!A:E,5,0)," ")</f>
        <v xml:space="preserve"> </v>
      </c>
      <c r="AM39" s="102" t="str">
        <f>VLOOKUP(T39,Plan3!A:C,3,0)</f>
        <v>CHULETA VETADA</v>
      </c>
    </row>
    <row r="40" spans="1:39" s="103" customFormat="1" ht="12.75" customHeight="1" x14ac:dyDescent="0.15">
      <c r="A40" s="92"/>
      <c r="B40" s="92" t="s">
        <v>219</v>
      </c>
      <c r="C40" s="92" t="s">
        <v>3233</v>
      </c>
      <c r="D40" s="93">
        <v>45852</v>
      </c>
      <c r="E40" s="94" t="s">
        <v>3230</v>
      </c>
      <c r="F40" s="95">
        <v>32</v>
      </c>
      <c r="G40" s="93">
        <v>45873</v>
      </c>
      <c r="H40" s="93">
        <v>45879</v>
      </c>
      <c r="I40" s="105">
        <v>45878</v>
      </c>
      <c r="J40" s="105">
        <v>45877</v>
      </c>
      <c r="K40" s="106">
        <f t="shared" si="9"/>
        <v>32</v>
      </c>
      <c r="L40" s="107">
        <f t="shared" si="10"/>
        <v>0</v>
      </c>
      <c r="M40" s="105">
        <v>45877</v>
      </c>
      <c r="N40" s="93">
        <v>45880</v>
      </c>
      <c r="O40" s="92" t="s">
        <v>9</v>
      </c>
      <c r="P40" s="92" t="s">
        <v>8</v>
      </c>
      <c r="Q40" s="92" t="s">
        <v>35</v>
      </c>
      <c r="R40" s="92" t="s">
        <v>2945</v>
      </c>
      <c r="S40" s="98">
        <v>586307</v>
      </c>
      <c r="T40" s="92" t="s">
        <v>13</v>
      </c>
      <c r="U40" s="92" t="s">
        <v>438</v>
      </c>
      <c r="V40" s="92" t="s">
        <v>12</v>
      </c>
      <c r="W40" s="96">
        <v>2500</v>
      </c>
      <c r="X40" s="97">
        <v>490</v>
      </c>
      <c r="Y40" s="94" t="s">
        <v>7</v>
      </c>
      <c r="Z40" s="99">
        <v>24324.240000000002</v>
      </c>
      <c r="AA40" s="99">
        <v>24324.240000000002</v>
      </c>
      <c r="AB40" s="98">
        <v>1397</v>
      </c>
      <c r="AC40" s="117" t="s">
        <v>3597</v>
      </c>
      <c r="AD40" s="97">
        <v>1002699</v>
      </c>
      <c r="AE40" s="94" t="s">
        <v>3015</v>
      </c>
      <c r="AF40" s="94" t="s">
        <v>3016</v>
      </c>
      <c r="AG40" s="100" t="str">
        <f t="shared" si="11"/>
        <v>FACTURADO EN FECHA</v>
      </c>
      <c r="AH40" s="100" t="str">
        <f>IFERROR(VLOOKUP(T:T,Plan2!A:D,4,0)," ")</f>
        <v xml:space="preserve"> </v>
      </c>
      <c r="AI40" s="100" t="str">
        <f>IFERROR(VLOOKUP(X:X,'base sif'!A:B,2,0)," ")</f>
        <v>30.136 - SEARA</v>
      </c>
      <c r="AJ40" s="100" t="str">
        <f>IFERROR(VLOOKUP(C40,Plan1!A:E,3,0)," ")</f>
        <v xml:space="preserve"> </v>
      </c>
      <c r="AK40" s="101" t="str">
        <f>IFERROR(VLOOKUP(C40,Plan1!A:E,4,0)," ")</f>
        <v xml:space="preserve"> </v>
      </c>
      <c r="AL40" s="102" t="str">
        <f>IFERROR(VLOOKUP(C40,Plan1!A:E,5,0)," ")</f>
        <v xml:space="preserve"> </v>
      </c>
      <c r="AM40" s="102" t="str">
        <f>VLOOKUP(T40,Plan3!A:C,3,0)</f>
        <v>CHULETA VETADA</v>
      </c>
    </row>
    <row r="41" spans="1:39" s="103" customFormat="1" ht="12.75" customHeight="1" x14ac:dyDescent="0.15">
      <c r="A41" s="92" t="s">
        <v>2763</v>
      </c>
      <c r="B41" s="92" t="s">
        <v>219</v>
      </c>
      <c r="C41" s="92" t="s">
        <v>2365</v>
      </c>
      <c r="D41" s="93">
        <v>45728</v>
      </c>
      <c r="E41" s="94" t="s">
        <v>2366</v>
      </c>
      <c r="F41" s="95">
        <v>18</v>
      </c>
      <c r="G41" s="93">
        <v>45775</v>
      </c>
      <c r="H41" s="93">
        <v>45780</v>
      </c>
      <c r="I41" s="105"/>
      <c r="J41" s="105"/>
      <c r="K41" s="106"/>
      <c r="L41" s="107"/>
      <c r="M41" s="105"/>
      <c r="N41" s="93"/>
      <c r="O41" s="92" t="s">
        <v>9</v>
      </c>
      <c r="P41" s="92" t="s">
        <v>8</v>
      </c>
      <c r="Q41" s="92" t="s">
        <v>35</v>
      </c>
      <c r="R41" s="92"/>
      <c r="S41" s="98">
        <v>994786</v>
      </c>
      <c r="T41" s="92" t="s">
        <v>489</v>
      </c>
      <c r="U41" s="92" t="s">
        <v>437</v>
      </c>
      <c r="V41" s="92" t="s">
        <v>119</v>
      </c>
      <c r="W41" s="96">
        <v>2950</v>
      </c>
      <c r="X41" s="97"/>
      <c r="Y41" s="94" t="s">
        <v>7</v>
      </c>
      <c r="Z41" s="99">
        <v>24492</v>
      </c>
      <c r="AA41" s="99"/>
      <c r="AB41" s="98"/>
      <c r="AC41" s="117"/>
      <c r="AD41" s="97"/>
      <c r="AE41" s="94"/>
      <c r="AF41" s="94"/>
      <c r="AG41" s="100" t="s">
        <v>1113</v>
      </c>
      <c r="AH41" s="100" t="str">
        <f>IFERROR(VLOOKUP(T:T,Plan2!A:D,4,0)," ")</f>
        <v xml:space="preserve"> </v>
      </c>
      <c r="AI41" s="100" t="str">
        <f>IFERROR(VLOOKUP(X:X,'base sif'!A:B,2,0)," ")</f>
        <v xml:space="preserve"> </v>
      </c>
      <c r="AJ41" s="100" t="s">
        <v>3582</v>
      </c>
      <c r="AK41" s="101">
        <f>IFERROR(VLOOKUP(C41,Plan1!A:E,4,0)," ")</f>
        <v>1</v>
      </c>
      <c r="AL41" s="102" t="str">
        <f>IFERROR(VLOOKUP(C41,Plan1!A:E,5,0)," ")</f>
        <v xml:space="preserve">BLOQUEO SIF </v>
      </c>
      <c r="AM41" s="102" t="str">
        <f>VLOOKUP(T41,Plan3!A:C,3,0)</f>
        <v>PECHUGA 6X2</v>
      </c>
    </row>
    <row r="42" spans="1:39" s="103" customFormat="1" ht="12.75" customHeight="1" x14ac:dyDescent="0.15">
      <c r="A42" s="92" t="s">
        <v>2763</v>
      </c>
      <c r="B42" s="92" t="s">
        <v>219</v>
      </c>
      <c r="C42" s="92" t="s">
        <v>2455</v>
      </c>
      <c r="D42" s="93">
        <v>45757</v>
      </c>
      <c r="E42" s="94" t="s">
        <v>2456</v>
      </c>
      <c r="F42" s="95">
        <v>18</v>
      </c>
      <c r="G42" s="93">
        <v>45775</v>
      </c>
      <c r="H42" s="93">
        <v>45780</v>
      </c>
      <c r="I42" s="105"/>
      <c r="J42" s="105"/>
      <c r="K42" s="106"/>
      <c r="L42" s="107"/>
      <c r="M42" s="105"/>
      <c r="N42" s="93"/>
      <c r="O42" s="92" t="s">
        <v>9</v>
      </c>
      <c r="P42" s="92" t="s">
        <v>8</v>
      </c>
      <c r="Q42" s="92" t="s">
        <v>35</v>
      </c>
      <c r="R42" s="92"/>
      <c r="S42" s="98">
        <v>994786</v>
      </c>
      <c r="T42" s="92" t="s">
        <v>489</v>
      </c>
      <c r="U42" s="92" t="s">
        <v>437</v>
      </c>
      <c r="V42" s="92" t="s">
        <v>119</v>
      </c>
      <c r="W42" s="96">
        <v>3050</v>
      </c>
      <c r="X42" s="97"/>
      <c r="Y42" s="94" t="s">
        <v>7</v>
      </c>
      <c r="Z42" s="99">
        <v>24492</v>
      </c>
      <c r="AA42" s="99"/>
      <c r="AB42" s="98"/>
      <c r="AC42" s="117"/>
      <c r="AD42" s="97"/>
      <c r="AE42" s="94"/>
      <c r="AF42" s="94"/>
      <c r="AG42" s="100" t="s">
        <v>1113</v>
      </c>
      <c r="AH42" s="100" t="str">
        <f>IFERROR(VLOOKUP(T:T,Plan2!A:D,4,0)," ")</f>
        <v xml:space="preserve"> </v>
      </c>
      <c r="AI42" s="100" t="str">
        <f>IFERROR(VLOOKUP(X:X,'base sif'!A:B,2,0)," ")</f>
        <v xml:space="preserve"> </v>
      </c>
      <c r="AJ42" s="100" t="s">
        <v>3582</v>
      </c>
      <c r="AK42" s="101" t="str">
        <f>IFERROR(VLOOKUP(C42,Plan1!A:E,4,0)," ")</f>
        <v xml:space="preserve"> </v>
      </c>
      <c r="AL42" s="102" t="str">
        <f>IFERROR(VLOOKUP(C42,Plan1!A:E,5,0)," ")</f>
        <v xml:space="preserve"> </v>
      </c>
      <c r="AM42" s="102" t="str">
        <f>VLOOKUP(T42,Plan3!A:C,3,0)</f>
        <v>PECHUGA 6X2</v>
      </c>
    </row>
    <row r="43" spans="1:39" s="103" customFormat="1" ht="12.75" customHeight="1" x14ac:dyDescent="0.15">
      <c r="A43" s="104"/>
      <c r="B43" s="92" t="s">
        <v>86</v>
      </c>
      <c r="C43" s="92" t="s">
        <v>2418</v>
      </c>
      <c r="D43" s="93">
        <v>45748</v>
      </c>
      <c r="E43" s="94" t="s">
        <v>2419</v>
      </c>
      <c r="F43" s="95">
        <v>28</v>
      </c>
      <c r="G43" s="93">
        <v>45845</v>
      </c>
      <c r="H43" s="93">
        <v>45850</v>
      </c>
      <c r="I43" s="105">
        <v>45891</v>
      </c>
      <c r="J43" s="105">
        <v>45891</v>
      </c>
      <c r="K43" s="106">
        <f t="shared" ref="K43:K46" si="12">WEEKNUM(I43)</f>
        <v>34</v>
      </c>
      <c r="L43" s="107">
        <f t="shared" ref="L43:L46" si="13">K43-F43</f>
        <v>6</v>
      </c>
      <c r="M43" s="105"/>
      <c r="N43" s="93"/>
      <c r="O43" s="92" t="s">
        <v>9</v>
      </c>
      <c r="P43" s="92" t="s">
        <v>8</v>
      </c>
      <c r="Q43" s="92" t="s">
        <v>35</v>
      </c>
      <c r="R43" s="92" t="s">
        <v>10</v>
      </c>
      <c r="S43" s="98">
        <v>996727</v>
      </c>
      <c r="T43" s="92" t="s">
        <v>87</v>
      </c>
      <c r="U43" s="92" t="s">
        <v>438</v>
      </c>
      <c r="V43" s="92" t="s">
        <v>818</v>
      </c>
      <c r="W43" s="96">
        <v>6250</v>
      </c>
      <c r="X43" s="97">
        <v>490</v>
      </c>
      <c r="Y43" s="94" t="s">
        <v>2316</v>
      </c>
      <c r="Z43" s="99">
        <v>10000</v>
      </c>
      <c r="AA43" s="99">
        <v>10000</v>
      </c>
      <c r="AB43" s="98">
        <v>617</v>
      </c>
      <c r="AC43" s="117"/>
      <c r="AD43" s="97">
        <v>994062</v>
      </c>
      <c r="AE43" s="94"/>
      <c r="AF43" s="94"/>
      <c r="AG43" s="100" t="str">
        <f t="shared" ref="AG43:AG46" si="14">IF(AND(I:I&lt;=$H$1:$H$1000,I:I&gt;=$G$1:$G$589),"PROGRAMADOS PARA EMBARQUE","PROGRAMADOS FUERA DE LA SEMANA")</f>
        <v>PROGRAMADOS FUERA DE LA SEMANA</v>
      </c>
      <c r="AH43" s="100" t="str">
        <f>IFERROR(VLOOKUP(T:T,Plan2!A:D,4,0)," ")</f>
        <v xml:space="preserve"> </v>
      </c>
      <c r="AI43" s="100" t="str">
        <f>IFERROR(VLOOKUP(X:X,'base sif'!A:B,2,0)," ")</f>
        <v>30.136 - SEARA</v>
      </c>
      <c r="AJ43" s="100" t="str">
        <f>IFERROR(VLOOKUP(C43,Plan1!A:E,3,0)," ")</f>
        <v>ATRASO EN LA VENTA Y LA DEFINICIÓN DE LA EMBALAJE - DEBEMOS ATENDER SEMANA 34 AGOSTO</v>
      </c>
      <c r="AK43" s="101">
        <f>IFERROR(VLOOKUP(C43,Plan1!A:E,4,0)," ")</f>
        <v>0.40733197556008149</v>
      </c>
      <c r="AL43" s="102" t="str">
        <f>IFERROR(VLOOKUP(C43,Plan1!A:E,5,0)," ")</f>
        <v>COMERCIAL</v>
      </c>
      <c r="AM43" s="102" t="str">
        <f>VLOOKUP(T43,Plan3!A:C,3,0)</f>
        <v>COSTILLAS</v>
      </c>
    </row>
    <row r="44" spans="1:39" s="103" customFormat="1" ht="12.75" customHeight="1" x14ac:dyDescent="0.15">
      <c r="A44" s="104"/>
      <c r="B44" s="92" t="s">
        <v>86</v>
      </c>
      <c r="C44" s="92" t="s">
        <v>2420</v>
      </c>
      <c r="D44" s="93">
        <v>45748</v>
      </c>
      <c r="E44" s="94" t="s">
        <v>2419</v>
      </c>
      <c r="F44" s="95">
        <v>28</v>
      </c>
      <c r="G44" s="93">
        <v>45845</v>
      </c>
      <c r="H44" s="93">
        <v>45850</v>
      </c>
      <c r="I44" s="105">
        <v>45891</v>
      </c>
      <c r="J44" s="105">
        <v>45891</v>
      </c>
      <c r="K44" s="106">
        <f t="shared" si="12"/>
        <v>34</v>
      </c>
      <c r="L44" s="107">
        <f t="shared" si="13"/>
        <v>6</v>
      </c>
      <c r="M44" s="105"/>
      <c r="N44" s="93"/>
      <c r="O44" s="92" t="s">
        <v>9</v>
      </c>
      <c r="P44" s="92" t="s">
        <v>8</v>
      </c>
      <c r="Q44" s="92" t="s">
        <v>35</v>
      </c>
      <c r="R44" s="92" t="s">
        <v>10</v>
      </c>
      <c r="S44" s="98">
        <v>996725</v>
      </c>
      <c r="T44" s="92" t="s">
        <v>88</v>
      </c>
      <c r="U44" s="92" t="s">
        <v>438</v>
      </c>
      <c r="V44" s="92" t="s">
        <v>820</v>
      </c>
      <c r="W44" s="96">
        <v>10250</v>
      </c>
      <c r="X44" s="97">
        <v>490</v>
      </c>
      <c r="Y44" s="94" t="s">
        <v>2316</v>
      </c>
      <c r="Z44" s="99">
        <v>6000</v>
      </c>
      <c r="AA44" s="99">
        <v>6000</v>
      </c>
      <c r="AB44" s="98">
        <v>336</v>
      </c>
      <c r="AC44" s="117"/>
      <c r="AD44" s="97">
        <v>994062</v>
      </c>
      <c r="AE44" s="94"/>
      <c r="AF44" s="94"/>
      <c r="AG44" s="100" t="str">
        <f t="shared" si="14"/>
        <v>PROGRAMADOS FUERA DE LA SEMANA</v>
      </c>
      <c r="AH44" s="100" t="str">
        <f>IFERROR(VLOOKUP(T:T,Plan2!A:D,4,0)," ")</f>
        <v xml:space="preserve"> </v>
      </c>
      <c r="AI44" s="100" t="str">
        <f>IFERROR(VLOOKUP(X:X,'base sif'!A:B,2,0)," ")</f>
        <v>30.136 - SEARA</v>
      </c>
      <c r="AJ44" s="100" t="str">
        <f>IFERROR(VLOOKUP(C44,Plan1!A:E,3,0)," ")</f>
        <v>ATRASO EN LA VENTA Y LA DEFINICIÓN DE LA EMBALAJE - DEBEMOS ATENDER SEMANA 34 AGOSTO</v>
      </c>
      <c r="AK44" s="101">
        <f>IFERROR(VLOOKUP(C44,Plan1!A:E,4,0)," ")</f>
        <v>0.24439918533604887</v>
      </c>
      <c r="AL44" s="102" t="str">
        <f>IFERROR(VLOOKUP(C44,Plan1!A:E,5,0)," ")</f>
        <v>COMERCIAL</v>
      </c>
      <c r="AM44" s="102" t="str">
        <f>VLOOKUP(T44,Plan3!A:C,3,0)</f>
        <v>MALAYA</v>
      </c>
    </row>
    <row r="45" spans="1:39" s="103" customFormat="1" ht="12.75" customHeight="1" x14ac:dyDescent="0.15">
      <c r="A45" s="104"/>
      <c r="B45" s="92" t="s">
        <v>86</v>
      </c>
      <c r="C45" s="92" t="s">
        <v>2421</v>
      </c>
      <c r="D45" s="93">
        <v>45748</v>
      </c>
      <c r="E45" s="94" t="s">
        <v>2419</v>
      </c>
      <c r="F45" s="95">
        <v>28</v>
      </c>
      <c r="G45" s="93">
        <v>45845</v>
      </c>
      <c r="H45" s="93">
        <v>45850</v>
      </c>
      <c r="I45" s="105">
        <v>45891</v>
      </c>
      <c r="J45" s="105">
        <v>45891</v>
      </c>
      <c r="K45" s="106">
        <f t="shared" si="12"/>
        <v>34</v>
      </c>
      <c r="L45" s="107">
        <f t="shared" si="13"/>
        <v>6</v>
      </c>
      <c r="M45" s="105"/>
      <c r="N45" s="93"/>
      <c r="O45" s="92" t="s">
        <v>9</v>
      </c>
      <c r="P45" s="92" t="s">
        <v>8</v>
      </c>
      <c r="Q45" s="92" t="s">
        <v>35</v>
      </c>
      <c r="R45" s="92" t="s">
        <v>10</v>
      </c>
      <c r="S45" s="98">
        <v>996724</v>
      </c>
      <c r="T45" s="92" t="s">
        <v>89</v>
      </c>
      <c r="U45" s="92" t="s">
        <v>438</v>
      </c>
      <c r="V45" s="92" t="s">
        <v>822</v>
      </c>
      <c r="W45" s="96">
        <v>4200</v>
      </c>
      <c r="X45" s="97">
        <v>490</v>
      </c>
      <c r="Y45" s="94" t="s">
        <v>2316</v>
      </c>
      <c r="Z45" s="99">
        <v>2000</v>
      </c>
      <c r="AA45" s="99">
        <v>2000</v>
      </c>
      <c r="AB45" s="98">
        <v>117</v>
      </c>
      <c r="AC45" s="117"/>
      <c r="AD45" s="97">
        <v>994062</v>
      </c>
      <c r="AE45" s="94"/>
      <c r="AF45" s="94"/>
      <c r="AG45" s="100" t="str">
        <f t="shared" si="14"/>
        <v>PROGRAMADOS FUERA DE LA SEMANA</v>
      </c>
      <c r="AH45" s="100" t="str">
        <f>IFERROR(VLOOKUP(T:T,Plan2!A:D,4,0)," ")</f>
        <v xml:space="preserve"> </v>
      </c>
      <c r="AI45" s="100" t="str">
        <f>IFERROR(VLOOKUP(X:X,'base sif'!A:B,2,0)," ")</f>
        <v>30.136 - SEARA</v>
      </c>
      <c r="AJ45" s="100" t="str">
        <f>IFERROR(VLOOKUP(C45,Plan1!A:E,3,0)," ")</f>
        <v>ATRASO EN LA VENTA Y LA DEFINICIÓN DE LA EMBALAJE - DEBEMOS ATENDER SEMANA 34 AGOSTO</v>
      </c>
      <c r="AK45" s="101">
        <f>IFERROR(VLOOKUP(C45,Plan1!A:E,4,0)," ")</f>
        <v>8.1466395112016296E-2</v>
      </c>
      <c r="AL45" s="102" t="str">
        <f>IFERROR(VLOOKUP(C45,Plan1!A:E,5,0)," ")</f>
        <v>COMERCIAL</v>
      </c>
      <c r="AM45" s="102" t="str">
        <f>VLOOKUP(T45,Plan3!A:C,3,0)</f>
        <v>PLATEADA</v>
      </c>
    </row>
    <row r="46" spans="1:39" s="103" customFormat="1" ht="12.75" customHeight="1" x14ac:dyDescent="0.15">
      <c r="A46" s="92"/>
      <c r="B46" s="92" t="s">
        <v>86</v>
      </c>
      <c r="C46" s="92" t="s">
        <v>2422</v>
      </c>
      <c r="D46" s="93">
        <v>45748</v>
      </c>
      <c r="E46" s="94" t="s">
        <v>2419</v>
      </c>
      <c r="F46" s="95">
        <v>28</v>
      </c>
      <c r="G46" s="93">
        <v>45845</v>
      </c>
      <c r="H46" s="93">
        <v>45850</v>
      </c>
      <c r="I46" s="105">
        <v>45891</v>
      </c>
      <c r="J46" s="105">
        <v>45891</v>
      </c>
      <c r="K46" s="106">
        <f t="shared" si="12"/>
        <v>34</v>
      </c>
      <c r="L46" s="107">
        <f t="shared" si="13"/>
        <v>6</v>
      </c>
      <c r="M46" s="105"/>
      <c r="N46" s="93"/>
      <c r="O46" s="92" t="s">
        <v>9</v>
      </c>
      <c r="P46" s="92" t="s">
        <v>8</v>
      </c>
      <c r="Q46" s="92" t="s">
        <v>35</v>
      </c>
      <c r="R46" s="92" t="s">
        <v>10</v>
      </c>
      <c r="S46" s="98">
        <v>996728</v>
      </c>
      <c r="T46" s="92" t="s">
        <v>90</v>
      </c>
      <c r="U46" s="92" t="s">
        <v>438</v>
      </c>
      <c r="V46" s="92" t="s">
        <v>40</v>
      </c>
      <c r="W46" s="96">
        <v>3850</v>
      </c>
      <c r="X46" s="97">
        <v>490</v>
      </c>
      <c r="Y46" s="94" t="s">
        <v>2316</v>
      </c>
      <c r="Z46" s="99">
        <v>6500</v>
      </c>
      <c r="AA46" s="99">
        <v>6500</v>
      </c>
      <c r="AB46" s="98">
        <v>412</v>
      </c>
      <c r="AC46" s="117"/>
      <c r="AD46" s="97">
        <v>994062</v>
      </c>
      <c r="AE46" s="94"/>
      <c r="AF46" s="94"/>
      <c r="AG46" s="100" t="str">
        <f t="shared" si="14"/>
        <v>PROGRAMADOS FUERA DE LA SEMANA</v>
      </c>
      <c r="AH46" s="100" t="str">
        <f>IFERROR(VLOOKUP(T:T,Plan2!A:D,4,0)," ")</f>
        <v xml:space="preserve"> </v>
      </c>
      <c r="AI46" s="100" t="str">
        <f>IFERROR(VLOOKUP(X:X,'base sif'!A:B,2,0)," ")</f>
        <v>30.136 - SEARA</v>
      </c>
      <c r="AJ46" s="100" t="str">
        <f>IFERROR(VLOOKUP(C46,Plan1!A:E,3,0)," ")</f>
        <v>ATRASO EN LA VENTA Y LA DEFINICIÓN DE LA EMBALAJE - DEBEMOS ATENDER SEMANA 34 AGOSTO</v>
      </c>
      <c r="AK46" s="101">
        <f>IFERROR(VLOOKUP(C46,Plan1!A:E,4,0)," ")</f>
        <v>0.26476578411405294</v>
      </c>
      <c r="AL46" s="102" t="str">
        <f>IFERROR(VLOOKUP(C46,Plan1!A:E,5,0)," ")</f>
        <v>COMERCIAL</v>
      </c>
      <c r="AM46" s="102" t="str">
        <f>VLOOKUP(T46,Plan3!A:C,3,0)</f>
        <v>COSTILLAR</v>
      </c>
    </row>
    <row r="47" spans="1:39" s="103" customFormat="1" ht="12.75" customHeight="1" x14ac:dyDescent="0.15">
      <c r="A47" s="104"/>
      <c r="B47" s="92" t="s">
        <v>86</v>
      </c>
      <c r="C47" s="92" t="s">
        <v>2423</v>
      </c>
      <c r="D47" s="93">
        <v>45748</v>
      </c>
      <c r="E47" s="94" t="s">
        <v>2424</v>
      </c>
      <c r="F47" s="95">
        <v>33</v>
      </c>
      <c r="G47" s="93">
        <v>45880</v>
      </c>
      <c r="H47" s="93">
        <v>45885</v>
      </c>
      <c r="I47" s="105"/>
      <c r="J47" s="105"/>
      <c r="K47" s="106"/>
      <c r="L47" s="107"/>
      <c r="M47" s="105"/>
      <c r="N47" s="93"/>
      <c r="O47" s="92" t="s">
        <v>9</v>
      </c>
      <c r="P47" s="92" t="s">
        <v>8</v>
      </c>
      <c r="Q47" s="92" t="s">
        <v>35</v>
      </c>
      <c r="R47" s="92"/>
      <c r="S47" s="98">
        <v>996727</v>
      </c>
      <c r="T47" s="92" t="s">
        <v>87</v>
      </c>
      <c r="U47" s="92" t="s">
        <v>438</v>
      </c>
      <c r="V47" s="92" t="s">
        <v>818</v>
      </c>
      <c r="W47" s="96">
        <v>6250</v>
      </c>
      <c r="X47" s="97"/>
      <c r="Y47" s="94" t="s">
        <v>2316</v>
      </c>
      <c r="Z47" s="99">
        <v>10000</v>
      </c>
      <c r="AA47" s="99"/>
      <c r="AB47" s="98"/>
      <c r="AC47" s="117"/>
      <c r="AD47" s="97"/>
      <c r="AE47" s="94"/>
      <c r="AF47" s="94"/>
      <c r="AG47" s="100" t="s">
        <v>1564</v>
      </c>
      <c r="AH47" s="100" t="str">
        <f>IFERROR(VLOOKUP(T:T,Plan2!A:D,4,0)," ")</f>
        <v xml:space="preserve"> </v>
      </c>
      <c r="AI47" s="100" t="str">
        <f>IFERROR(VLOOKUP(X:X,'base sif'!A:B,2,0)," ")</f>
        <v xml:space="preserve"> </v>
      </c>
      <c r="AJ47" s="100" t="str">
        <f>IFERROR(VLOOKUP(C47,Plan1!A:E,3,0)," ")</f>
        <v>DEVEMOS ATENDER EN SEMANA 37</v>
      </c>
      <c r="AK47" s="101">
        <f>IFERROR(VLOOKUP(C47,Plan1!A:E,4,0)," ")</f>
        <v>0.40733197556008149</v>
      </c>
      <c r="AL47" s="102" t="str">
        <f>IFERROR(VLOOKUP(C47,Plan1!A:E,5,0)," ")</f>
        <v>COMERCIAL</v>
      </c>
      <c r="AM47" s="102" t="str">
        <f>VLOOKUP(T47,Plan3!A:C,3,0)</f>
        <v>COSTILLAS</v>
      </c>
    </row>
    <row r="48" spans="1:39" s="103" customFormat="1" ht="12.75" customHeight="1" x14ac:dyDescent="0.15">
      <c r="A48" s="104"/>
      <c r="B48" s="92" t="s">
        <v>86</v>
      </c>
      <c r="C48" s="92" t="s">
        <v>2425</v>
      </c>
      <c r="D48" s="93">
        <v>45748</v>
      </c>
      <c r="E48" s="94" t="s">
        <v>2424</v>
      </c>
      <c r="F48" s="95">
        <v>33</v>
      </c>
      <c r="G48" s="93">
        <v>45880</v>
      </c>
      <c r="H48" s="93">
        <v>45885</v>
      </c>
      <c r="I48" s="105"/>
      <c r="J48" s="105"/>
      <c r="K48" s="106"/>
      <c r="L48" s="107"/>
      <c r="M48" s="105"/>
      <c r="N48" s="93"/>
      <c r="O48" s="92" t="s">
        <v>9</v>
      </c>
      <c r="P48" s="92" t="s">
        <v>8</v>
      </c>
      <c r="Q48" s="92" t="s">
        <v>35</v>
      </c>
      <c r="R48" s="92"/>
      <c r="S48" s="98">
        <v>996725</v>
      </c>
      <c r="T48" s="92" t="s">
        <v>88</v>
      </c>
      <c r="U48" s="92" t="s">
        <v>438</v>
      </c>
      <c r="V48" s="92" t="s">
        <v>820</v>
      </c>
      <c r="W48" s="96">
        <v>10250</v>
      </c>
      <c r="X48" s="97"/>
      <c r="Y48" s="94" t="s">
        <v>2316</v>
      </c>
      <c r="Z48" s="99">
        <v>8500</v>
      </c>
      <c r="AA48" s="99"/>
      <c r="AB48" s="98"/>
      <c r="AC48" s="117"/>
      <c r="AD48" s="97"/>
      <c r="AE48" s="94"/>
      <c r="AF48" s="94"/>
      <c r="AG48" s="100" t="s">
        <v>1564</v>
      </c>
      <c r="AH48" s="100" t="str">
        <f>IFERROR(VLOOKUP(T:T,Plan2!A:D,4,0)," ")</f>
        <v xml:space="preserve"> </v>
      </c>
      <c r="AI48" s="100" t="str">
        <f>IFERROR(VLOOKUP(X:X,'base sif'!A:B,2,0)," ")</f>
        <v xml:space="preserve"> </v>
      </c>
      <c r="AJ48" s="100" t="str">
        <f>IFERROR(VLOOKUP(C48,Plan1!A:E,3,0)," ")</f>
        <v>DEVEMOS ATENDER EN SEMANA 37</v>
      </c>
      <c r="AK48" s="101">
        <f>IFERROR(VLOOKUP(C48,Plan1!A:E,4,0)," ")</f>
        <v>0.34623217922606925</v>
      </c>
      <c r="AL48" s="102" t="str">
        <f>IFERROR(VLOOKUP(C48,Plan1!A:E,5,0)," ")</f>
        <v>COMERCIAL</v>
      </c>
      <c r="AM48" s="102" t="str">
        <f>VLOOKUP(T48,Plan3!A:C,3,0)</f>
        <v>MALAYA</v>
      </c>
    </row>
    <row r="49" spans="1:39" s="103" customFormat="1" ht="12.75" customHeight="1" x14ac:dyDescent="0.15">
      <c r="A49" s="104"/>
      <c r="B49" s="92" t="s">
        <v>86</v>
      </c>
      <c r="C49" s="92" t="s">
        <v>2426</v>
      </c>
      <c r="D49" s="93">
        <v>45748</v>
      </c>
      <c r="E49" s="94" t="s">
        <v>2424</v>
      </c>
      <c r="F49" s="95">
        <v>33</v>
      </c>
      <c r="G49" s="93">
        <v>45880</v>
      </c>
      <c r="H49" s="93">
        <v>45885</v>
      </c>
      <c r="I49" s="105"/>
      <c r="J49" s="105"/>
      <c r="K49" s="106"/>
      <c r="L49" s="107"/>
      <c r="M49" s="105"/>
      <c r="N49" s="93"/>
      <c r="O49" s="92" t="s">
        <v>9</v>
      </c>
      <c r="P49" s="92" t="s">
        <v>8</v>
      </c>
      <c r="Q49" s="92" t="s">
        <v>35</v>
      </c>
      <c r="R49" s="92"/>
      <c r="S49" s="98">
        <v>996724</v>
      </c>
      <c r="T49" s="92" t="s">
        <v>89</v>
      </c>
      <c r="U49" s="92" t="s">
        <v>438</v>
      </c>
      <c r="V49" s="92" t="s">
        <v>822</v>
      </c>
      <c r="W49" s="96">
        <v>4200</v>
      </c>
      <c r="X49" s="97"/>
      <c r="Y49" s="94" t="s">
        <v>2316</v>
      </c>
      <c r="Z49" s="99">
        <v>2000</v>
      </c>
      <c r="AA49" s="99"/>
      <c r="AB49" s="98"/>
      <c r="AC49" s="117"/>
      <c r="AD49" s="97"/>
      <c r="AE49" s="94"/>
      <c r="AF49" s="94"/>
      <c r="AG49" s="100" t="s">
        <v>1564</v>
      </c>
      <c r="AH49" s="100" t="str">
        <f>IFERROR(VLOOKUP(T:T,Plan2!A:D,4,0)," ")</f>
        <v xml:space="preserve"> </v>
      </c>
      <c r="AI49" s="100" t="str">
        <f>IFERROR(VLOOKUP(X:X,'base sif'!A:B,2,0)," ")</f>
        <v xml:space="preserve"> </v>
      </c>
      <c r="AJ49" s="100" t="str">
        <f>IFERROR(VLOOKUP(C49,Plan1!A:E,3,0)," ")</f>
        <v>DEVEMOS ATENDER EN SEMANA 37</v>
      </c>
      <c r="AK49" s="101">
        <f>IFERROR(VLOOKUP(C49,Plan1!A:E,4,0)," ")</f>
        <v>8.1466395112016296E-2</v>
      </c>
      <c r="AL49" s="102" t="str">
        <f>IFERROR(VLOOKUP(C49,Plan1!A:E,5,0)," ")</f>
        <v>COMERCIAL</v>
      </c>
      <c r="AM49" s="102" t="str">
        <f>VLOOKUP(T49,Plan3!A:C,3,0)</f>
        <v>PLATEADA</v>
      </c>
    </row>
    <row r="50" spans="1:39" s="103" customFormat="1" ht="12.75" customHeight="1" x14ac:dyDescent="0.15">
      <c r="A50" s="92"/>
      <c r="B50" s="92" t="s">
        <v>86</v>
      </c>
      <c r="C50" s="92" t="s">
        <v>2427</v>
      </c>
      <c r="D50" s="93">
        <v>45748</v>
      </c>
      <c r="E50" s="94" t="s">
        <v>2424</v>
      </c>
      <c r="F50" s="95">
        <v>33</v>
      </c>
      <c r="G50" s="93">
        <v>45880</v>
      </c>
      <c r="H50" s="93">
        <v>45885</v>
      </c>
      <c r="I50" s="105"/>
      <c r="J50" s="105"/>
      <c r="K50" s="106"/>
      <c r="L50" s="107"/>
      <c r="M50" s="105"/>
      <c r="N50" s="93"/>
      <c r="O50" s="92" t="s">
        <v>9</v>
      </c>
      <c r="P50" s="92" t="s">
        <v>8</v>
      </c>
      <c r="Q50" s="92" t="s">
        <v>35</v>
      </c>
      <c r="R50" s="92"/>
      <c r="S50" s="98">
        <v>996728</v>
      </c>
      <c r="T50" s="92" t="s">
        <v>90</v>
      </c>
      <c r="U50" s="92" t="s">
        <v>438</v>
      </c>
      <c r="V50" s="92" t="s">
        <v>40</v>
      </c>
      <c r="W50" s="96">
        <v>3850</v>
      </c>
      <c r="X50" s="97"/>
      <c r="Y50" s="94" t="s">
        <v>2316</v>
      </c>
      <c r="Z50" s="99">
        <v>4000</v>
      </c>
      <c r="AA50" s="99"/>
      <c r="AB50" s="98"/>
      <c r="AC50" s="117"/>
      <c r="AD50" s="97"/>
      <c r="AE50" s="94"/>
      <c r="AF50" s="94"/>
      <c r="AG50" s="100" t="s">
        <v>1564</v>
      </c>
      <c r="AH50" s="100" t="str">
        <f>IFERROR(VLOOKUP(T:T,Plan2!A:D,4,0)," ")</f>
        <v xml:space="preserve"> </v>
      </c>
      <c r="AI50" s="100" t="str">
        <f>IFERROR(VLOOKUP(X:X,'base sif'!A:B,2,0)," ")</f>
        <v xml:space="preserve"> </v>
      </c>
      <c r="AJ50" s="100" t="str">
        <f>IFERROR(VLOOKUP(C50,Plan1!A:E,3,0)," ")</f>
        <v>DEVEMOS ATENDER EN SEMANA 37</v>
      </c>
      <c r="AK50" s="101">
        <f>IFERROR(VLOOKUP(C50,Plan1!A:E,4,0)," ")</f>
        <v>0.16293279022403259</v>
      </c>
      <c r="AL50" s="102" t="str">
        <f>IFERROR(VLOOKUP(C50,Plan1!A:E,5,0)," ")</f>
        <v>COMERCIAL</v>
      </c>
      <c r="AM50" s="102" t="str">
        <f>VLOOKUP(T50,Plan3!A:C,3,0)</f>
        <v>COSTILLAR</v>
      </c>
    </row>
    <row r="51" spans="1:39" s="103" customFormat="1" ht="12.75" customHeight="1" x14ac:dyDescent="0.15">
      <c r="A51" s="104" t="s">
        <v>3765</v>
      </c>
      <c r="B51" s="92" t="s">
        <v>2766</v>
      </c>
      <c r="C51" s="92" t="s">
        <v>2767</v>
      </c>
      <c r="D51" s="93">
        <v>45793</v>
      </c>
      <c r="E51" s="94" t="s">
        <v>2768</v>
      </c>
      <c r="F51" s="95">
        <v>24</v>
      </c>
      <c r="G51" s="93">
        <v>45817</v>
      </c>
      <c r="H51" s="93">
        <v>45822</v>
      </c>
      <c r="I51" s="105"/>
      <c r="J51" s="105"/>
      <c r="K51" s="106"/>
      <c r="L51" s="107"/>
      <c r="M51" s="105"/>
      <c r="N51" s="93"/>
      <c r="O51" s="92" t="s">
        <v>9</v>
      </c>
      <c r="P51" s="92" t="s">
        <v>8</v>
      </c>
      <c r="Q51" s="92" t="s">
        <v>2769</v>
      </c>
      <c r="R51" s="92"/>
      <c r="S51" s="98">
        <v>993065</v>
      </c>
      <c r="T51" s="92" t="s">
        <v>1406</v>
      </c>
      <c r="U51" s="92" t="s">
        <v>437</v>
      </c>
      <c r="V51" s="92" t="s">
        <v>217</v>
      </c>
      <c r="W51" s="96">
        <v>2100</v>
      </c>
      <c r="X51" s="97"/>
      <c r="Y51" s="94" t="s">
        <v>7</v>
      </c>
      <c r="Z51" s="99">
        <v>12236</v>
      </c>
      <c r="AA51" s="99"/>
      <c r="AB51" s="98"/>
      <c r="AC51" s="117"/>
      <c r="AD51" s="97"/>
      <c r="AE51" s="94"/>
      <c r="AF51" s="94"/>
      <c r="AG51" s="100" t="s">
        <v>1113</v>
      </c>
      <c r="AH51" s="100" t="str">
        <f>IFERROR(VLOOKUP(T:T,Plan2!A:D,4,0)," ")</f>
        <v xml:space="preserve"> </v>
      </c>
      <c r="AI51" s="100" t="str">
        <f>IFERROR(VLOOKUP(X:X,'base sif'!A:B,2,0)," ")</f>
        <v xml:space="preserve"> </v>
      </c>
      <c r="AJ51" s="100" t="s">
        <v>3582</v>
      </c>
      <c r="AK51" s="101" t="str">
        <f>IFERROR(VLOOKUP(C51,Plan1!A:E,4,0)," ")</f>
        <v xml:space="preserve"> </v>
      </c>
      <c r="AL51" s="102" t="str">
        <f>IFERROR(VLOOKUP(C51,Plan1!A:E,5,0)," ")</f>
        <v xml:space="preserve"> </v>
      </c>
      <c r="AM51" s="102" t="str">
        <f>VLOOKUP(T51,Plan3!A:C,3,0)</f>
        <v>POLLO ENTERO 2.3</v>
      </c>
    </row>
    <row r="52" spans="1:39" s="103" customFormat="1" ht="12.75" customHeight="1" x14ac:dyDescent="0.15">
      <c r="A52" s="104" t="s">
        <v>3765</v>
      </c>
      <c r="B52" s="92" t="s">
        <v>2766</v>
      </c>
      <c r="C52" s="92" t="s">
        <v>2770</v>
      </c>
      <c r="D52" s="93">
        <v>45793</v>
      </c>
      <c r="E52" s="94" t="s">
        <v>2768</v>
      </c>
      <c r="F52" s="95">
        <v>24</v>
      </c>
      <c r="G52" s="93">
        <v>45817</v>
      </c>
      <c r="H52" s="93">
        <v>45822</v>
      </c>
      <c r="I52" s="105"/>
      <c r="J52" s="105"/>
      <c r="K52" s="106"/>
      <c r="L52" s="107"/>
      <c r="M52" s="105"/>
      <c r="N52" s="93"/>
      <c r="O52" s="92" t="s">
        <v>9</v>
      </c>
      <c r="P52" s="92" t="s">
        <v>8</v>
      </c>
      <c r="Q52" s="92" t="s">
        <v>2769</v>
      </c>
      <c r="R52" s="92"/>
      <c r="S52" s="98">
        <v>993058</v>
      </c>
      <c r="T52" s="92" t="s">
        <v>1407</v>
      </c>
      <c r="U52" s="92" t="s">
        <v>437</v>
      </c>
      <c r="V52" s="92" t="s">
        <v>217</v>
      </c>
      <c r="W52" s="96">
        <v>2100</v>
      </c>
      <c r="X52" s="97"/>
      <c r="Y52" s="94" t="s">
        <v>7</v>
      </c>
      <c r="Z52" s="99">
        <v>12247.2</v>
      </c>
      <c r="AA52" s="99"/>
      <c r="AB52" s="98"/>
      <c r="AC52" s="117"/>
      <c r="AD52" s="97"/>
      <c r="AE52" s="94"/>
      <c r="AF52" s="94"/>
      <c r="AG52" s="100" t="s">
        <v>1113</v>
      </c>
      <c r="AH52" s="100" t="str">
        <f>IFERROR(VLOOKUP(T:T,Plan2!A:D,4,0)," ")</f>
        <v xml:space="preserve"> </v>
      </c>
      <c r="AI52" s="100" t="str">
        <f>IFERROR(VLOOKUP(X:X,'base sif'!A:B,2,0)," ")</f>
        <v xml:space="preserve"> </v>
      </c>
      <c r="AJ52" s="100" t="s">
        <v>3582</v>
      </c>
      <c r="AK52" s="101" t="str">
        <f>IFERROR(VLOOKUP(C52,Plan1!A:E,4,0)," ")</f>
        <v xml:space="preserve"> </v>
      </c>
      <c r="AL52" s="102" t="str">
        <f>IFERROR(VLOOKUP(C52,Plan1!A:E,5,0)," ")</f>
        <v xml:space="preserve"> </v>
      </c>
      <c r="AM52" s="102" t="str">
        <f>VLOOKUP(T52,Plan3!A:C,3,0)</f>
        <v>POLLO ENTERO 2.4</v>
      </c>
    </row>
    <row r="53" spans="1:39" s="103" customFormat="1" ht="12.75" customHeight="1" x14ac:dyDescent="0.15">
      <c r="A53" s="104" t="s">
        <v>3766</v>
      </c>
      <c r="B53" s="92" t="s">
        <v>2766</v>
      </c>
      <c r="C53" s="92" t="s">
        <v>2771</v>
      </c>
      <c r="D53" s="93">
        <v>45793</v>
      </c>
      <c r="E53" s="94" t="s">
        <v>2772</v>
      </c>
      <c r="F53" s="95">
        <v>24</v>
      </c>
      <c r="G53" s="93">
        <v>45817</v>
      </c>
      <c r="H53" s="93">
        <v>45822</v>
      </c>
      <c r="I53" s="105"/>
      <c r="J53" s="105"/>
      <c r="K53" s="106"/>
      <c r="L53" s="107"/>
      <c r="M53" s="105"/>
      <c r="N53" s="93"/>
      <c r="O53" s="92" t="s">
        <v>9</v>
      </c>
      <c r="P53" s="92" t="s">
        <v>8</v>
      </c>
      <c r="Q53" s="92" t="s">
        <v>2769</v>
      </c>
      <c r="R53" s="92"/>
      <c r="S53" s="98">
        <v>43761</v>
      </c>
      <c r="T53" s="92" t="s">
        <v>71</v>
      </c>
      <c r="U53" s="92" t="s">
        <v>437</v>
      </c>
      <c r="V53" s="92" t="s">
        <v>82</v>
      </c>
      <c r="W53" s="96">
        <v>3200</v>
      </c>
      <c r="X53" s="97"/>
      <c r="Y53" s="94" t="s">
        <v>7</v>
      </c>
      <c r="Z53" s="99">
        <v>24495</v>
      </c>
      <c r="AA53" s="99"/>
      <c r="AB53" s="98"/>
      <c r="AC53" s="117"/>
      <c r="AD53" s="97"/>
      <c r="AE53" s="94"/>
      <c r="AF53" s="94"/>
      <c r="AG53" s="100" t="s">
        <v>1113</v>
      </c>
      <c r="AH53" s="100" t="str">
        <f>IFERROR(VLOOKUP(T:T,Plan2!A:D,4,0)," ")</f>
        <v xml:space="preserve"> </v>
      </c>
      <c r="AI53" s="100" t="str">
        <f>IFERROR(VLOOKUP(X:X,'base sif'!A:B,2,0)," ")</f>
        <v xml:space="preserve"> </v>
      </c>
      <c r="AJ53" s="100" t="s">
        <v>3582</v>
      </c>
      <c r="AK53" s="101" t="str">
        <f>IFERROR(VLOOKUP(C53,Plan1!A:E,4,0)," ")</f>
        <v xml:space="preserve"> </v>
      </c>
      <c r="AL53" s="102" t="str">
        <f>IFERROR(VLOOKUP(C53,Plan1!A:E,5,0)," ")</f>
        <v xml:space="preserve"> </v>
      </c>
      <c r="AM53" s="102" t="str">
        <f>VLOOKUP(T53,Plan3!A:C,3,0)</f>
        <v>PECHUGA BLOCK</v>
      </c>
    </row>
    <row r="54" spans="1:39" s="103" customFormat="1" ht="12.75" customHeight="1" x14ac:dyDescent="0.15">
      <c r="A54" s="104"/>
      <c r="B54" s="92" t="s">
        <v>3339</v>
      </c>
      <c r="C54" s="92" t="s">
        <v>3340</v>
      </c>
      <c r="D54" s="93">
        <v>45848</v>
      </c>
      <c r="E54" s="94" t="s">
        <v>3341</v>
      </c>
      <c r="F54" s="95">
        <v>31</v>
      </c>
      <c r="G54" s="93">
        <v>45866</v>
      </c>
      <c r="H54" s="93">
        <v>45872</v>
      </c>
      <c r="I54" s="105">
        <v>45870</v>
      </c>
      <c r="J54" s="105">
        <v>45870</v>
      </c>
      <c r="K54" s="106">
        <f t="shared" ref="K54:K73" si="15">WEEKNUM(I54)</f>
        <v>31</v>
      </c>
      <c r="L54" s="107">
        <f t="shared" ref="L54:L73" si="16">K54-F54</f>
        <v>0</v>
      </c>
      <c r="M54" s="105">
        <v>45870</v>
      </c>
      <c r="N54" s="93">
        <v>45874</v>
      </c>
      <c r="O54" s="92" t="s">
        <v>9</v>
      </c>
      <c r="P54" s="92" t="s">
        <v>8</v>
      </c>
      <c r="Q54" s="92" t="s">
        <v>3219</v>
      </c>
      <c r="R54" s="92" t="s">
        <v>41</v>
      </c>
      <c r="S54" s="98">
        <v>70130</v>
      </c>
      <c r="T54" s="92" t="s">
        <v>11</v>
      </c>
      <c r="U54" s="92" t="s">
        <v>438</v>
      </c>
      <c r="V54" s="92" t="s">
        <v>37</v>
      </c>
      <c r="W54" s="96">
        <v>2400</v>
      </c>
      <c r="X54" s="97">
        <v>15</v>
      </c>
      <c r="Y54" s="94" t="s">
        <v>7</v>
      </c>
      <c r="Z54" s="99">
        <v>12228.62</v>
      </c>
      <c r="AA54" s="99">
        <v>12228.62</v>
      </c>
      <c r="AB54" s="98">
        <v>628</v>
      </c>
      <c r="AC54" s="117" t="s">
        <v>3534</v>
      </c>
      <c r="AD54" s="97">
        <v>999277</v>
      </c>
      <c r="AE54" s="94" t="s">
        <v>3535</v>
      </c>
      <c r="AF54" s="94" t="s">
        <v>3536</v>
      </c>
      <c r="AG54" s="100" t="str">
        <f t="shared" ref="AG54:AG71" si="17">IF(AND(M:M&lt;=H:H,M:M&gt;=G:G),"FACTURADO EN FECHA","FACTURADO CON ATRASO")</f>
        <v>FACTURADO EN FECHA</v>
      </c>
      <c r="AH54" s="100" t="str">
        <f>IFERROR(VLOOKUP(T:T,Plan2!A:D,4,0)," ")</f>
        <v xml:space="preserve"> </v>
      </c>
      <c r="AI54" s="100" t="str">
        <f>IFERROR(VLOOKUP(X:X,'base sif'!A:B,2,0)," ")</f>
        <v>30.475 - SEBERI - AB.SUINOS/IND.</v>
      </c>
      <c r="AJ54" s="100" t="str">
        <f>IFERROR(VLOOKUP(C54,Plan1!A:E,3,0)," ")</f>
        <v xml:space="preserve"> </v>
      </c>
      <c r="AK54" s="101" t="str">
        <f>IFERROR(VLOOKUP(C54,Plan1!A:E,4,0)," ")</f>
        <v xml:space="preserve"> </v>
      </c>
      <c r="AL54" s="102" t="str">
        <f>IFERROR(VLOOKUP(C54,Plan1!A:E,5,0)," ")</f>
        <v xml:space="preserve"> </v>
      </c>
      <c r="AM54" s="102" t="str">
        <f>VLOOKUP(T54,Plan3!A:C,3,0)</f>
        <v>CHULETA CENTRO</v>
      </c>
    </row>
    <row r="55" spans="1:39" s="103" customFormat="1" ht="12.75" customHeight="1" x14ac:dyDescent="0.15">
      <c r="A55" s="104"/>
      <c r="B55" s="92" t="s">
        <v>3339</v>
      </c>
      <c r="C55" s="92" t="s">
        <v>3342</v>
      </c>
      <c r="D55" s="93">
        <v>45848</v>
      </c>
      <c r="E55" s="94" t="s">
        <v>3341</v>
      </c>
      <c r="F55" s="95">
        <v>31</v>
      </c>
      <c r="G55" s="93">
        <v>45866</v>
      </c>
      <c r="H55" s="93">
        <v>45872</v>
      </c>
      <c r="I55" s="105">
        <v>45870</v>
      </c>
      <c r="J55" s="105">
        <v>45870</v>
      </c>
      <c r="K55" s="106">
        <f t="shared" si="15"/>
        <v>31</v>
      </c>
      <c r="L55" s="107">
        <f t="shared" si="16"/>
        <v>0</v>
      </c>
      <c r="M55" s="105">
        <v>45870</v>
      </c>
      <c r="N55" s="93">
        <v>45874</v>
      </c>
      <c r="O55" s="92" t="s">
        <v>9</v>
      </c>
      <c r="P55" s="92" t="s">
        <v>8</v>
      </c>
      <c r="Q55" s="92" t="s">
        <v>3219</v>
      </c>
      <c r="R55" s="92" t="s">
        <v>41</v>
      </c>
      <c r="S55" s="98">
        <v>586307</v>
      </c>
      <c r="T55" s="92" t="s">
        <v>13</v>
      </c>
      <c r="U55" s="92" t="s">
        <v>438</v>
      </c>
      <c r="V55" s="92" t="s">
        <v>12</v>
      </c>
      <c r="W55" s="96">
        <v>2550</v>
      </c>
      <c r="X55" s="97">
        <v>15</v>
      </c>
      <c r="Y55" s="94" t="s">
        <v>7</v>
      </c>
      <c r="Z55" s="99">
        <v>12224.78</v>
      </c>
      <c r="AA55" s="99">
        <v>12224.78</v>
      </c>
      <c r="AB55" s="98">
        <v>590</v>
      </c>
      <c r="AC55" s="117" t="s">
        <v>3534</v>
      </c>
      <c r="AD55" s="97">
        <v>999277</v>
      </c>
      <c r="AE55" s="94" t="s">
        <v>3535</v>
      </c>
      <c r="AF55" s="94" t="s">
        <v>3536</v>
      </c>
      <c r="AG55" s="100" t="str">
        <f t="shared" si="17"/>
        <v>FACTURADO EN FECHA</v>
      </c>
      <c r="AH55" s="100" t="str">
        <f>IFERROR(VLOOKUP(T:T,Plan2!A:D,4,0)," ")</f>
        <v xml:space="preserve"> </v>
      </c>
      <c r="AI55" s="100" t="str">
        <f>IFERROR(VLOOKUP(X:X,'base sif'!A:B,2,0)," ")</f>
        <v>30.475 - SEBERI - AB.SUINOS/IND.</v>
      </c>
      <c r="AJ55" s="100" t="str">
        <f>IFERROR(VLOOKUP(C55,Plan1!A:E,3,0)," ")</f>
        <v xml:space="preserve"> </v>
      </c>
      <c r="AK55" s="101" t="str">
        <f>IFERROR(VLOOKUP(C55,Plan1!A:E,4,0)," ")</f>
        <v xml:space="preserve"> </v>
      </c>
      <c r="AL55" s="102" t="str">
        <f>IFERROR(VLOOKUP(C55,Plan1!A:E,5,0)," ")</f>
        <v xml:space="preserve"> </v>
      </c>
      <c r="AM55" s="102" t="str">
        <f>VLOOKUP(T55,Plan3!A:C,3,0)</f>
        <v>CHULETA VETADA</v>
      </c>
    </row>
    <row r="56" spans="1:39" s="103" customFormat="1" ht="12.75" customHeight="1" x14ac:dyDescent="0.15">
      <c r="A56" s="92"/>
      <c r="B56" s="92" t="s">
        <v>34</v>
      </c>
      <c r="C56" s="92" t="s">
        <v>3089</v>
      </c>
      <c r="D56" s="93">
        <v>45840</v>
      </c>
      <c r="E56" s="94" t="s">
        <v>3085</v>
      </c>
      <c r="F56" s="95">
        <v>31</v>
      </c>
      <c r="G56" s="93">
        <v>45866</v>
      </c>
      <c r="H56" s="93">
        <v>45871</v>
      </c>
      <c r="I56" s="105">
        <v>45868</v>
      </c>
      <c r="J56" s="105">
        <v>45870</v>
      </c>
      <c r="K56" s="106">
        <f t="shared" si="15"/>
        <v>31</v>
      </c>
      <c r="L56" s="107">
        <f t="shared" si="16"/>
        <v>0</v>
      </c>
      <c r="M56" s="105">
        <v>45870</v>
      </c>
      <c r="N56" s="93">
        <v>45874</v>
      </c>
      <c r="O56" s="92" t="s">
        <v>9</v>
      </c>
      <c r="P56" s="92" t="s">
        <v>8</v>
      </c>
      <c r="Q56" s="92" t="s">
        <v>2348</v>
      </c>
      <c r="R56" s="92" t="s">
        <v>10</v>
      </c>
      <c r="S56" s="98">
        <v>992601</v>
      </c>
      <c r="T56" s="92" t="s">
        <v>825</v>
      </c>
      <c r="U56" s="92" t="s">
        <v>438</v>
      </c>
      <c r="V56" s="92" t="s">
        <v>826</v>
      </c>
      <c r="W56" s="96">
        <v>3130</v>
      </c>
      <c r="X56" s="97">
        <v>490</v>
      </c>
      <c r="Y56" s="94" t="s">
        <v>7</v>
      </c>
      <c r="Z56" s="99">
        <v>24378.58</v>
      </c>
      <c r="AA56" s="99">
        <v>24378.58</v>
      </c>
      <c r="AB56" s="98">
        <v>1159</v>
      </c>
      <c r="AC56" s="117" t="s">
        <v>3544</v>
      </c>
      <c r="AD56" s="97">
        <v>990933</v>
      </c>
      <c r="AE56" s="94" t="s">
        <v>3542</v>
      </c>
      <c r="AF56" s="94" t="s">
        <v>3543</v>
      </c>
      <c r="AG56" s="100" t="str">
        <f t="shared" si="17"/>
        <v>FACTURADO EN FECHA</v>
      </c>
      <c r="AH56" s="100" t="str">
        <f>IFERROR(VLOOKUP(T:T,Plan2!A:D,4,0)," ")</f>
        <v xml:space="preserve"> </v>
      </c>
      <c r="AI56" s="100" t="str">
        <f>IFERROR(VLOOKUP(X:X,'base sif'!A:B,2,0)," ")</f>
        <v>30.136 - SEARA</v>
      </c>
      <c r="AJ56" s="100" t="str">
        <f>IFERROR(VLOOKUP(C56,Plan1!A:E,3,0)," ")</f>
        <v xml:space="preserve"> </v>
      </c>
      <c r="AK56" s="101" t="str">
        <f>IFERROR(VLOOKUP(C56,Plan1!A:E,4,0)," ")</f>
        <v xml:space="preserve"> </v>
      </c>
      <c r="AL56" s="102" t="str">
        <f>IFERROR(VLOOKUP(C56,Plan1!A:E,5,0)," ")</f>
        <v xml:space="preserve"> </v>
      </c>
      <c r="AM56" s="102" t="str">
        <f>VLOOKUP(T56,Plan3!A:C,3,0)</f>
        <v>PULPA PIERNA ENFRIADA</v>
      </c>
    </row>
    <row r="57" spans="1:39" s="103" customFormat="1" ht="12.75" customHeight="1" x14ac:dyDescent="0.15">
      <c r="A57" s="190"/>
      <c r="B57" s="92" t="s">
        <v>34</v>
      </c>
      <c r="C57" s="92" t="s">
        <v>3086</v>
      </c>
      <c r="D57" s="93">
        <v>45839</v>
      </c>
      <c r="E57" s="94" t="s">
        <v>3087</v>
      </c>
      <c r="F57" s="95">
        <v>31</v>
      </c>
      <c r="G57" s="93">
        <v>45866</v>
      </c>
      <c r="H57" s="93">
        <v>45872</v>
      </c>
      <c r="I57" s="105">
        <v>45870</v>
      </c>
      <c r="J57" s="105">
        <v>45870</v>
      </c>
      <c r="K57" s="106">
        <f t="shared" si="15"/>
        <v>31</v>
      </c>
      <c r="L57" s="107">
        <f t="shared" si="16"/>
        <v>0</v>
      </c>
      <c r="M57" s="105">
        <v>45870</v>
      </c>
      <c r="N57" s="93">
        <v>45874</v>
      </c>
      <c r="O57" s="92" t="s">
        <v>9</v>
      </c>
      <c r="P57" s="92" t="s">
        <v>8</v>
      </c>
      <c r="Q57" s="92" t="s">
        <v>35</v>
      </c>
      <c r="R57" s="92" t="s">
        <v>3002</v>
      </c>
      <c r="S57" s="98">
        <v>70130</v>
      </c>
      <c r="T57" s="92" t="s">
        <v>11</v>
      </c>
      <c r="U57" s="92" t="s">
        <v>438</v>
      </c>
      <c r="V57" s="92" t="s">
        <v>37</v>
      </c>
      <c r="W57" s="96">
        <v>2370</v>
      </c>
      <c r="X57" s="97">
        <v>876</v>
      </c>
      <c r="Y57" s="94" t="s">
        <v>7</v>
      </c>
      <c r="Z57" s="99">
        <v>12165.86</v>
      </c>
      <c r="AA57" s="99">
        <v>12165.86</v>
      </c>
      <c r="AB57" s="98">
        <v>654</v>
      </c>
      <c r="AC57" s="117" t="s">
        <v>3545</v>
      </c>
      <c r="AD57" s="97">
        <v>999946</v>
      </c>
      <c r="AE57" s="94" t="s">
        <v>3524</v>
      </c>
      <c r="AF57" s="94" t="s">
        <v>3525</v>
      </c>
      <c r="AG57" s="100" t="str">
        <f t="shared" si="17"/>
        <v>FACTURADO EN FECHA</v>
      </c>
      <c r="AH57" s="100" t="str">
        <f>IFERROR(VLOOKUP(T:T,Plan2!A:D,4,0)," ")</f>
        <v xml:space="preserve"> </v>
      </c>
      <c r="AI57" s="100" t="str">
        <f>IFERROR(VLOOKUP(X:X,'base sif'!A:B,2,0)," ")</f>
        <v>36.827 - ANA RECH - AB.SUINOS/IND.</v>
      </c>
      <c r="AJ57" s="100" t="str">
        <f>IFERROR(VLOOKUP(C57,Plan1!A:E,3,0)," ")</f>
        <v xml:space="preserve"> </v>
      </c>
      <c r="AK57" s="101" t="str">
        <f>IFERROR(VLOOKUP(C57,Plan1!A:E,4,0)," ")</f>
        <v xml:space="preserve"> </v>
      </c>
      <c r="AL57" s="102" t="str">
        <f>IFERROR(VLOOKUP(C57,Plan1!A:E,5,0)," ")</f>
        <v xml:space="preserve"> </v>
      </c>
      <c r="AM57" s="102" t="str">
        <f>VLOOKUP(T57,Plan3!A:C,3,0)</f>
        <v>CHULETA CENTRO</v>
      </c>
    </row>
    <row r="58" spans="1:39" s="103" customFormat="1" ht="12.75" customHeight="1" x14ac:dyDescent="0.15">
      <c r="A58" s="190"/>
      <c r="B58" s="92" t="s">
        <v>34</v>
      </c>
      <c r="C58" s="92" t="s">
        <v>3088</v>
      </c>
      <c r="D58" s="93">
        <v>45839</v>
      </c>
      <c r="E58" s="94" t="s">
        <v>3087</v>
      </c>
      <c r="F58" s="95">
        <v>31</v>
      </c>
      <c r="G58" s="93">
        <v>45866</v>
      </c>
      <c r="H58" s="93">
        <v>45872</v>
      </c>
      <c r="I58" s="105">
        <v>45870</v>
      </c>
      <c r="J58" s="105">
        <v>45870</v>
      </c>
      <c r="K58" s="106">
        <f t="shared" si="15"/>
        <v>31</v>
      </c>
      <c r="L58" s="107">
        <f t="shared" si="16"/>
        <v>0</v>
      </c>
      <c r="M58" s="105">
        <v>45870</v>
      </c>
      <c r="N58" s="93">
        <v>45874</v>
      </c>
      <c r="O58" s="92" t="s">
        <v>9</v>
      </c>
      <c r="P58" s="92" t="s">
        <v>8</v>
      </c>
      <c r="Q58" s="92" t="s">
        <v>35</v>
      </c>
      <c r="R58" s="92" t="s">
        <v>3002</v>
      </c>
      <c r="S58" s="98">
        <v>586307</v>
      </c>
      <c r="T58" s="92" t="s">
        <v>13</v>
      </c>
      <c r="U58" s="92" t="s">
        <v>438</v>
      </c>
      <c r="V58" s="92" t="s">
        <v>12</v>
      </c>
      <c r="W58" s="96">
        <v>2520</v>
      </c>
      <c r="X58" s="97">
        <v>876</v>
      </c>
      <c r="Y58" s="94" t="s">
        <v>7</v>
      </c>
      <c r="Z58" s="99">
        <v>12133.29</v>
      </c>
      <c r="AA58" s="99">
        <v>12133.29</v>
      </c>
      <c r="AB58" s="98">
        <v>630</v>
      </c>
      <c r="AC58" s="117" t="s">
        <v>3545</v>
      </c>
      <c r="AD58" s="97">
        <v>999946</v>
      </c>
      <c r="AE58" s="94" t="s">
        <v>3524</v>
      </c>
      <c r="AF58" s="94" t="s">
        <v>3525</v>
      </c>
      <c r="AG58" s="100" t="str">
        <f t="shared" si="17"/>
        <v>FACTURADO EN FECHA</v>
      </c>
      <c r="AH58" s="100" t="str">
        <f>IFERROR(VLOOKUP(T:T,Plan2!A:D,4,0)," ")</f>
        <v xml:space="preserve"> </v>
      </c>
      <c r="AI58" s="100" t="str">
        <f>IFERROR(VLOOKUP(X:X,'base sif'!A:B,2,0)," ")</f>
        <v>36.827 - ANA RECH - AB.SUINOS/IND.</v>
      </c>
      <c r="AJ58" s="100" t="str">
        <f>IFERROR(VLOOKUP(C58,Plan1!A:E,3,0)," ")</f>
        <v xml:space="preserve"> </v>
      </c>
      <c r="AK58" s="101" t="str">
        <f>IFERROR(VLOOKUP(C58,Plan1!A:E,4,0)," ")</f>
        <v xml:space="preserve"> </v>
      </c>
      <c r="AL58" s="102" t="str">
        <f>IFERROR(VLOOKUP(C58,Plan1!A:E,5,0)," ")</f>
        <v xml:space="preserve"> </v>
      </c>
      <c r="AM58" s="102" t="str">
        <f>VLOOKUP(T58,Plan3!A:C,3,0)</f>
        <v>CHULETA VETADA</v>
      </c>
    </row>
    <row r="59" spans="1:39" s="103" customFormat="1" ht="12.75" customHeight="1" x14ac:dyDescent="0.15">
      <c r="A59" s="190"/>
      <c r="B59" s="92" t="s">
        <v>34</v>
      </c>
      <c r="C59" s="92" t="s">
        <v>3132</v>
      </c>
      <c r="D59" s="93">
        <v>45840</v>
      </c>
      <c r="E59" s="94" t="s">
        <v>3085</v>
      </c>
      <c r="F59" s="95">
        <v>32</v>
      </c>
      <c r="G59" s="93">
        <v>45873</v>
      </c>
      <c r="H59" s="93">
        <v>45878</v>
      </c>
      <c r="I59" s="105">
        <v>45873</v>
      </c>
      <c r="J59" s="105">
        <v>45873</v>
      </c>
      <c r="K59" s="106">
        <f t="shared" si="15"/>
        <v>32</v>
      </c>
      <c r="L59" s="107">
        <f t="shared" si="16"/>
        <v>0</v>
      </c>
      <c r="M59" s="105">
        <v>45873</v>
      </c>
      <c r="N59" s="93">
        <v>45874</v>
      </c>
      <c r="O59" s="92" t="s">
        <v>9</v>
      </c>
      <c r="P59" s="92" t="s">
        <v>8</v>
      </c>
      <c r="Q59" s="92" t="s">
        <v>2348</v>
      </c>
      <c r="R59" s="92" t="s">
        <v>1086</v>
      </c>
      <c r="S59" s="98">
        <v>992601</v>
      </c>
      <c r="T59" s="92" t="s">
        <v>825</v>
      </c>
      <c r="U59" s="92" t="s">
        <v>438</v>
      </c>
      <c r="V59" s="92" t="s">
        <v>826</v>
      </c>
      <c r="W59" s="96">
        <v>3130</v>
      </c>
      <c r="X59" s="97">
        <v>490</v>
      </c>
      <c r="Y59" s="94" t="s">
        <v>7</v>
      </c>
      <c r="Z59" s="99">
        <v>24283.33</v>
      </c>
      <c r="AA59" s="99">
        <v>24283.33</v>
      </c>
      <c r="AB59" s="98">
        <v>1190</v>
      </c>
      <c r="AC59" s="117" t="s">
        <v>3615</v>
      </c>
      <c r="AD59" s="97">
        <v>994593</v>
      </c>
      <c r="AE59" s="94" t="s">
        <v>3075</v>
      </c>
      <c r="AF59" s="94" t="s">
        <v>3080</v>
      </c>
      <c r="AG59" s="100" t="str">
        <f t="shared" si="17"/>
        <v>FACTURADO EN FECHA</v>
      </c>
      <c r="AH59" s="100" t="str">
        <f>IFERROR(VLOOKUP(T:T,Plan2!A:D,4,0)," ")</f>
        <v xml:space="preserve"> </v>
      </c>
      <c r="AI59" s="100" t="str">
        <f>IFERROR(VLOOKUP(X:X,'base sif'!A:B,2,0)," ")</f>
        <v>30.136 - SEARA</v>
      </c>
      <c r="AJ59" s="100" t="str">
        <f>IFERROR(VLOOKUP(C59,Plan1!A:E,3,0)," ")</f>
        <v xml:space="preserve"> </v>
      </c>
      <c r="AK59" s="101" t="str">
        <f>IFERROR(VLOOKUP(C59,Plan1!A:E,4,0)," ")</f>
        <v xml:space="preserve"> </v>
      </c>
      <c r="AL59" s="102" t="str">
        <f>IFERROR(VLOOKUP(C59,Plan1!A:E,5,0)," ")</f>
        <v xml:space="preserve"> </v>
      </c>
      <c r="AM59" s="102" t="str">
        <f>VLOOKUP(T59,Plan3!A:C,3,0)</f>
        <v>PULPA PIERNA ENFRIADA</v>
      </c>
    </row>
    <row r="60" spans="1:39" s="103" customFormat="1" ht="12.75" customHeight="1" x14ac:dyDescent="0.15">
      <c r="A60" s="190"/>
      <c r="B60" s="92" t="s">
        <v>34</v>
      </c>
      <c r="C60" s="92" t="s">
        <v>2929</v>
      </c>
      <c r="D60" s="93">
        <v>45814</v>
      </c>
      <c r="E60" s="94" t="s">
        <v>2927</v>
      </c>
      <c r="F60" s="95">
        <v>32</v>
      </c>
      <c r="G60" s="93">
        <v>45873</v>
      </c>
      <c r="H60" s="93">
        <v>45878</v>
      </c>
      <c r="I60" s="105">
        <v>45874</v>
      </c>
      <c r="J60" s="105">
        <v>45874</v>
      </c>
      <c r="K60" s="106">
        <f t="shared" si="15"/>
        <v>32</v>
      </c>
      <c r="L60" s="107">
        <f t="shared" si="16"/>
        <v>0</v>
      </c>
      <c r="M60" s="105">
        <v>45874</v>
      </c>
      <c r="N60" s="93">
        <v>45875</v>
      </c>
      <c r="O60" s="92" t="s">
        <v>9</v>
      </c>
      <c r="P60" s="92" t="s">
        <v>8</v>
      </c>
      <c r="Q60" s="92" t="s">
        <v>2348</v>
      </c>
      <c r="R60" s="92" t="s">
        <v>1086</v>
      </c>
      <c r="S60" s="98">
        <v>993277</v>
      </c>
      <c r="T60" s="92" t="s">
        <v>427</v>
      </c>
      <c r="U60" s="92" t="s">
        <v>438</v>
      </c>
      <c r="V60" s="92" t="s">
        <v>428</v>
      </c>
      <c r="W60" s="96">
        <v>3000</v>
      </c>
      <c r="X60" s="97">
        <v>490</v>
      </c>
      <c r="Y60" s="94" t="s">
        <v>7</v>
      </c>
      <c r="Z60" s="99">
        <v>24352.03</v>
      </c>
      <c r="AA60" s="99">
        <v>24352.03</v>
      </c>
      <c r="AB60" s="98">
        <v>1185</v>
      </c>
      <c r="AC60" s="117" t="s">
        <v>3616</v>
      </c>
      <c r="AD60" s="97">
        <v>994781</v>
      </c>
      <c r="AE60" s="94" t="s">
        <v>2946</v>
      </c>
      <c r="AF60" s="94" t="s">
        <v>2947</v>
      </c>
      <c r="AG60" s="100" t="str">
        <f t="shared" si="17"/>
        <v>FACTURADO EN FECHA</v>
      </c>
      <c r="AH60" s="100" t="str">
        <f>IFERROR(VLOOKUP(T:T,Plan2!A:D,4,0)," ")</f>
        <v xml:space="preserve"> </v>
      </c>
      <c r="AI60" s="100" t="str">
        <f>IFERROR(VLOOKUP(X:X,'base sif'!A:B,2,0)," ")</f>
        <v>30.136 - SEARA</v>
      </c>
      <c r="AJ60" s="100" t="str">
        <f>IFERROR(VLOOKUP(C60,Plan1!A:E,3,0)," ")</f>
        <v xml:space="preserve"> </v>
      </c>
      <c r="AK60" s="101" t="str">
        <f>IFERROR(VLOOKUP(C60,Plan1!A:E,4,0)," ")</f>
        <v xml:space="preserve"> </v>
      </c>
      <c r="AL60" s="102" t="str">
        <f>IFERROR(VLOOKUP(C60,Plan1!A:E,5,0)," ")</f>
        <v xml:space="preserve"> </v>
      </c>
      <c r="AM60" s="102" t="str">
        <f>VLOOKUP(T60,Plan3!A:C,3,0)</f>
        <v>PULPA PIERNA</v>
      </c>
    </row>
    <row r="61" spans="1:39" s="103" customFormat="1" ht="12.75" customHeight="1" x14ac:dyDescent="0.15">
      <c r="A61" s="190"/>
      <c r="B61" s="92" t="s">
        <v>34</v>
      </c>
      <c r="C61" s="92" t="s">
        <v>3133</v>
      </c>
      <c r="D61" s="93">
        <v>45840</v>
      </c>
      <c r="E61" s="94" t="s">
        <v>3085</v>
      </c>
      <c r="F61" s="95">
        <v>32</v>
      </c>
      <c r="G61" s="93">
        <v>45873</v>
      </c>
      <c r="H61" s="93">
        <v>45878</v>
      </c>
      <c r="I61" s="105">
        <v>45874</v>
      </c>
      <c r="J61" s="105">
        <v>45874</v>
      </c>
      <c r="K61" s="106">
        <f t="shared" si="15"/>
        <v>32</v>
      </c>
      <c r="L61" s="107">
        <f t="shared" si="16"/>
        <v>0</v>
      </c>
      <c r="M61" s="105">
        <v>45874</v>
      </c>
      <c r="N61" s="93">
        <v>45875</v>
      </c>
      <c r="O61" s="92" t="s">
        <v>9</v>
      </c>
      <c r="P61" s="92" t="s">
        <v>8</v>
      </c>
      <c r="Q61" s="92" t="s">
        <v>2348</v>
      </c>
      <c r="R61" s="92" t="s">
        <v>1086</v>
      </c>
      <c r="S61" s="98">
        <v>992601</v>
      </c>
      <c r="T61" s="92" t="s">
        <v>825</v>
      </c>
      <c r="U61" s="92" t="s">
        <v>438</v>
      </c>
      <c r="V61" s="92" t="s">
        <v>826</v>
      </c>
      <c r="W61" s="96">
        <v>3130</v>
      </c>
      <c r="X61" s="97">
        <v>490</v>
      </c>
      <c r="Y61" s="94" t="s">
        <v>7</v>
      </c>
      <c r="Z61" s="99">
        <v>24498.82</v>
      </c>
      <c r="AA61" s="99">
        <v>24498.82</v>
      </c>
      <c r="AB61" s="98">
        <v>1188</v>
      </c>
      <c r="AC61" s="117" t="s">
        <v>3617</v>
      </c>
      <c r="AD61" s="97">
        <v>994594</v>
      </c>
      <c r="AE61" s="94" t="s">
        <v>3240</v>
      </c>
      <c r="AF61" s="94" t="s">
        <v>3246</v>
      </c>
      <c r="AG61" s="100" t="str">
        <f t="shared" si="17"/>
        <v>FACTURADO EN FECHA</v>
      </c>
      <c r="AH61" s="100" t="str">
        <f>IFERROR(VLOOKUP(T:T,Plan2!A:D,4,0)," ")</f>
        <v xml:space="preserve"> </v>
      </c>
      <c r="AI61" s="100" t="str">
        <f>IFERROR(VLOOKUP(X:X,'base sif'!A:B,2,0)," ")</f>
        <v>30.136 - SEARA</v>
      </c>
      <c r="AJ61" s="100" t="str">
        <f>IFERROR(VLOOKUP(C61,Plan1!A:E,3,0)," ")</f>
        <v xml:space="preserve"> </v>
      </c>
      <c r="AK61" s="101" t="str">
        <f>IFERROR(VLOOKUP(C61,Plan1!A:E,4,0)," ")</f>
        <v xml:space="preserve"> </v>
      </c>
      <c r="AL61" s="102" t="str">
        <f>IFERROR(VLOOKUP(C61,Plan1!A:E,5,0)," ")</f>
        <v xml:space="preserve"> </v>
      </c>
      <c r="AM61" s="102" t="str">
        <f>VLOOKUP(T61,Plan3!A:C,3,0)</f>
        <v>PULPA PIERNA ENFRIADA</v>
      </c>
    </row>
    <row r="62" spans="1:39" s="103" customFormat="1" ht="12.75" customHeight="1" x14ac:dyDescent="0.15">
      <c r="A62" s="190"/>
      <c r="B62" s="92" t="s">
        <v>34</v>
      </c>
      <c r="C62" s="92" t="s">
        <v>3090</v>
      </c>
      <c r="D62" s="93">
        <v>45840</v>
      </c>
      <c r="E62" s="94" t="s">
        <v>3091</v>
      </c>
      <c r="F62" s="95">
        <v>33</v>
      </c>
      <c r="G62" s="93">
        <v>45874</v>
      </c>
      <c r="H62" s="93">
        <v>45886</v>
      </c>
      <c r="I62" s="105">
        <v>45874</v>
      </c>
      <c r="J62" s="105">
        <v>45874</v>
      </c>
      <c r="K62" s="106">
        <f t="shared" si="15"/>
        <v>32</v>
      </c>
      <c r="L62" s="107">
        <f t="shared" si="16"/>
        <v>-1</v>
      </c>
      <c r="M62" s="105">
        <v>45874</v>
      </c>
      <c r="N62" s="93">
        <v>45877</v>
      </c>
      <c r="O62" s="92" t="s">
        <v>9</v>
      </c>
      <c r="P62" s="92" t="s">
        <v>8</v>
      </c>
      <c r="Q62" s="92" t="s">
        <v>2348</v>
      </c>
      <c r="R62" s="92" t="s">
        <v>41</v>
      </c>
      <c r="S62" s="98">
        <v>994264</v>
      </c>
      <c r="T62" s="92" t="s">
        <v>102</v>
      </c>
      <c r="U62" s="92" t="s">
        <v>438</v>
      </c>
      <c r="V62" s="92" t="s">
        <v>59</v>
      </c>
      <c r="W62" s="96">
        <v>2800</v>
      </c>
      <c r="X62" s="97">
        <v>15</v>
      </c>
      <c r="Y62" s="94" t="s">
        <v>7</v>
      </c>
      <c r="Z62" s="99">
        <v>24487.51</v>
      </c>
      <c r="AA62" s="99">
        <v>24487.51</v>
      </c>
      <c r="AB62" s="98">
        <v>1143</v>
      </c>
      <c r="AC62" s="117" t="s">
        <v>3618</v>
      </c>
      <c r="AD62" s="97">
        <v>995053</v>
      </c>
      <c r="AE62" s="94" t="s">
        <v>3225</v>
      </c>
      <c r="AF62" s="94" t="s">
        <v>3226</v>
      </c>
      <c r="AG62" s="100" t="str">
        <f t="shared" si="17"/>
        <v>FACTURADO EN FECHA</v>
      </c>
      <c r="AH62" s="100" t="str">
        <f>IFERROR(VLOOKUP(T:T,Plan2!A:D,4,0)," ")</f>
        <v xml:space="preserve"> </v>
      </c>
      <c r="AI62" s="100" t="str">
        <f>IFERROR(VLOOKUP(X:X,'base sif'!A:B,2,0)," ")</f>
        <v>30.475 - SEBERI - AB.SUINOS/IND.</v>
      </c>
      <c r="AJ62" s="100" t="str">
        <f>IFERROR(VLOOKUP(C62,Plan1!A:E,3,0)," ")</f>
        <v xml:space="preserve"> </v>
      </c>
      <c r="AK62" s="101" t="str">
        <f>IFERROR(VLOOKUP(C62,Plan1!A:E,4,0)," ")</f>
        <v xml:space="preserve"> </v>
      </c>
      <c r="AL62" s="102" t="str">
        <f>IFERROR(VLOOKUP(C62,Plan1!A:E,5,0)," ")</f>
        <v xml:space="preserve"> </v>
      </c>
      <c r="AM62" s="102" t="str">
        <f>VLOOKUP(T62,Plan3!A:C,3,0)</f>
        <v xml:space="preserve"> PULPA PIERNA</v>
      </c>
    </row>
    <row r="63" spans="1:39" s="103" customFormat="1" ht="12.75" customHeight="1" x14ac:dyDescent="0.15">
      <c r="A63" s="190"/>
      <c r="B63" s="92" t="s">
        <v>34</v>
      </c>
      <c r="C63" s="92" t="s">
        <v>2930</v>
      </c>
      <c r="D63" s="93">
        <v>45814</v>
      </c>
      <c r="E63" s="94" t="s">
        <v>2927</v>
      </c>
      <c r="F63" s="95">
        <v>33</v>
      </c>
      <c r="G63" s="93">
        <v>45873</v>
      </c>
      <c r="H63" s="93">
        <v>45878</v>
      </c>
      <c r="I63" s="105">
        <v>45875</v>
      </c>
      <c r="J63" s="105">
        <v>45874</v>
      </c>
      <c r="K63" s="106">
        <f t="shared" si="15"/>
        <v>32</v>
      </c>
      <c r="L63" s="107">
        <f t="shared" si="16"/>
        <v>-1</v>
      </c>
      <c r="M63" s="105">
        <v>45874</v>
      </c>
      <c r="N63" s="93">
        <v>45876</v>
      </c>
      <c r="O63" s="92" t="s">
        <v>9</v>
      </c>
      <c r="P63" s="92" t="s">
        <v>8</v>
      </c>
      <c r="Q63" s="92" t="s">
        <v>2348</v>
      </c>
      <c r="R63" s="92" t="s">
        <v>1086</v>
      </c>
      <c r="S63" s="98">
        <v>993277</v>
      </c>
      <c r="T63" s="92" t="s">
        <v>427</v>
      </c>
      <c r="U63" s="92" t="s">
        <v>438</v>
      </c>
      <c r="V63" s="92" t="s">
        <v>428</v>
      </c>
      <c r="W63" s="96">
        <v>3000</v>
      </c>
      <c r="X63" s="97">
        <v>490</v>
      </c>
      <c r="Y63" s="94" t="s">
        <v>7</v>
      </c>
      <c r="Z63" s="99">
        <v>24498.26</v>
      </c>
      <c r="AA63" s="99">
        <v>24498.26</v>
      </c>
      <c r="AB63" s="98">
        <v>1164</v>
      </c>
      <c r="AC63" s="117" t="s">
        <v>3619</v>
      </c>
      <c r="AD63" s="97">
        <v>994782</v>
      </c>
      <c r="AE63" s="94" t="s">
        <v>3592</v>
      </c>
      <c r="AF63" s="94" t="s">
        <v>3593</v>
      </c>
      <c r="AG63" s="100" t="str">
        <f t="shared" si="17"/>
        <v>FACTURADO EN FECHA</v>
      </c>
      <c r="AH63" s="100" t="str">
        <f>IFERROR(VLOOKUP(T:T,Plan2!A:D,4,0)," ")</f>
        <v xml:space="preserve"> </v>
      </c>
      <c r="AI63" s="100" t="str">
        <f>IFERROR(VLOOKUP(X:X,'base sif'!A:B,2,0)," ")</f>
        <v>30.136 - SEARA</v>
      </c>
      <c r="AJ63" s="100" t="str">
        <f>IFERROR(VLOOKUP(C63,Plan1!A:E,3,0)," ")</f>
        <v xml:space="preserve"> </v>
      </c>
      <c r="AK63" s="101" t="str">
        <f>IFERROR(VLOOKUP(C63,Plan1!A:E,4,0)," ")</f>
        <v xml:space="preserve"> </v>
      </c>
      <c r="AL63" s="102" t="str">
        <f>IFERROR(VLOOKUP(C63,Plan1!A:E,5,0)," ")</f>
        <v xml:space="preserve"> </v>
      </c>
      <c r="AM63" s="102" t="str">
        <f>VLOOKUP(T63,Plan3!A:C,3,0)</f>
        <v>PULPA PIERNA</v>
      </c>
    </row>
    <row r="64" spans="1:39" s="103" customFormat="1" ht="12.75" customHeight="1" x14ac:dyDescent="0.15">
      <c r="A64" s="190"/>
      <c r="B64" s="92" t="s">
        <v>34</v>
      </c>
      <c r="C64" s="92" t="s">
        <v>3113</v>
      </c>
      <c r="D64" s="93">
        <v>45840</v>
      </c>
      <c r="E64" s="94" t="s">
        <v>3085</v>
      </c>
      <c r="F64" s="95">
        <v>32</v>
      </c>
      <c r="G64" s="93">
        <v>45873</v>
      </c>
      <c r="H64" s="93">
        <v>45878</v>
      </c>
      <c r="I64" s="105">
        <v>45875</v>
      </c>
      <c r="J64" s="105">
        <v>45874</v>
      </c>
      <c r="K64" s="106">
        <f t="shared" si="15"/>
        <v>32</v>
      </c>
      <c r="L64" s="107">
        <f t="shared" si="16"/>
        <v>0</v>
      </c>
      <c r="M64" s="105">
        <v>45874</v>
      </c>
      <c r="N64" s="93">
        <v>45875</v>
      </c>
      <c r="O64" s="92" t="s">
        <v>9</v>
      </c>
      <c r="P64" s="92" t="s">
        <v>8</v>
      </c>
      <c r="Q64" s="92" t="s">
        <v>2348</v>
      </c>
      <c r="R64" s="92" t="s">
        <v>1086</v>
      </c>
      <c r="S64" s="98">
        <v>992601</v>
      </c>
      <c r="T64" s="92" t="s">
        <v>825</v>
      </c>
      <c r="U64" s="92" t="s">
        <v>438</v>
      </c>
      <c r="V64" s="92" t="s">
        <v>826</v>
      </c>
      <c r="W64" s="96">
        <v>3130</v>
      </c>
      <c r="X64" s="97">
        <v>490</v>
      </c>
      <c r="Y64" s="94" t="s">
        <v>7</v>
      </c>
      <c r="Z64" s="99">
        <v>24415.81</v>
      </c>
      <c r="AA64" s="99">
        <v>24415.81</v>
      </c>
      <c r="AB64" s="98">
        <v>1167</v>
      </c>
      <c r="AC64" s="117" t="s">
        <v>3620</v>
      </c>
      <c r="AD64" s="97">
        <v>994595</v>
      </c>
      <c r="AE64" s="94" t="s">
        <v>3605</v>
      </c>
      <c r="AF64" s="94" t="s">
        <v>3606</v>
      </c>
      <c r="AG64" s="100" t="str">
        <f t="shared" si="17"/>
        <v>FACTURADO EN FECHA</v>
      </c>
      <c r="AH64" s="100" t="str">
        <f>IFERROR(VLOOKUP(T:T,Plan2!A:D,4,0)," ")</f>
        <v xml:space="preserve"> </v>
      </c>
      <c r="AI64" s="100" t="str">
        <f>IFERROR(VLOOKUP(X:X,'base sif'!A:B,2,0)," ")</f>
        <v>30.136 - SEARA</v>
      </c>
      <c r="AJ64" s="100" t="str">
        <f>IFERROR(VLOOKUP(C64,Plan1!A:E,3,0)," ")</f>
        <v xml:space="preserve"> </v>
      </c>
      <c r="AK64" s="101" t="str">
        <f>IFERROR(VLOOKUP(C64,Plan1!A:E,4,0)," ")</f>
        <v xml:space="preserve"> </v>
      </c>
      <c r="AL64" s="102" t="str">
        <f>IFERROR(VLOOKUP(C64,Plan1!A:E,5,0)," ")</f>
        <v xml:space="preserve"> </v>
      </c>
      <c r="AM64" s="102" t="str">
        <f>VLOOKUP(T64,Plan3!A:C,3,0)</f>
        <v>PULPA PIERNA ENFRIADA</v>
      </c>
    </row>
    <row r="65" spans="1:39" s="103" customFormat="1" ht="12.75" customHeight="1" x14ac:dyDescent="0.15">
      <c r="A65" s="190"/>
      <c r="B65" s="92" t="s">
        <v>34</v>
      </c>
      <c r="C65" s="92" t="s">
        <v>3114</v>
      </c>
      <c r="D65" s="93">
        <v>45840</v>
      </c>
      <c r="E65" s="94" t="s">
        <v>3085</v>
      </c>
      <c r="F65" s="95">
        <v>32</v>
      </c>
      <c r="G65" s="93">
        <v>45873</v>
      </c>
      <c r="H65" s="93">
        <v>45878</v>
      </c>
      <c r="I65" s="105">
        <v>45875</v>
      </c>
      <c r="J65" s="105">
        <v>45875</v>
      </c>
      <c r="K65" s="106">
        <f t="shared" si="15"/>
        <v>32</v>
      </c>
      <c r="L65" s="107">
        <f t="shared" si="16"/>
        <v>0</v>
      </c>
      <c r="M65" s="105">
        <v>45875</v>
      </c>
      <c r="N65" s="93">
        <v>45880</v>
      </c>
      <c r="O65" s="92" t="s">
        <v>9</v>
      </c>
      <c r="P65" s="92" t="s">
        <v>8</v>
      </c>
      <c r="Q65" s="92" t="s">
        <v>2348</v>
      </c>
      <c r="R65" s="92" t="s">
        <v>41</v>
      </c>
      <c r="S65" s="98">
        <v>992601</v>
      </c>
      <c r="T65" s="92" t="s">
        <v>825</v>
      </c>
      <c r="U65" s="92" t="s">
        <v>438</v>
      </c>
      <c r="V65" s="92" t="s">
        <v>826</v>
      </c>
      <c r="W65" s="96">
        <v>3130</v>
      </c>
      <c r="X65" s="97">
        <v>15</v>
      </c>
      <c r="Y65" s="94" t="s">
        <v>7</v>
      </c>
      <c r="Z65" s="99">
        <v>24491.74</v>
      </c>
      <c r="AA65" s="99">
        <v>24491.74</v>
      </c>
      <c r="AB65" s="98">
        <v>1206</v>
      </c>
      <c r="AC65" s="117" t="s">
        <v>3621</v>
      </c>
      <c r="AD65" s="97">
        <v>994596</v>
      </c>
      <c r="AE65" s="94" t="s">
        <v>3348</v>
      </c>
      <c r="AF65" s="94" t="s">
        <v>3349</v>
      </c>
      <c r="AG65" s="100" t="str">
        <f t="shared" si="17"/>
        <v>FACTURADO EN FECHA</v>
      </c>
      <c r="AH65" s="100" t="str">
        <f>IFERROR(VLOOKUP(T:T,Plan2!A:D,4,0)," ")</f>
        <v xml:space="preserve"> </v>
      </c>
      <c r="AI65" s="100" t="str">
        <f>IFERROR(VLOOKUP(X:X,'base sif'!A:B,2,0)," ")</f>
        <v>30.475 - SEBERI - AB.SUINOS/IND.</v>
      </c>
      <c r="AJ65" s="100" t="str">
        <f>IFERROR(VLOOKUP(C65,Plan1!A:E,3,0)," ")</f>
        <v xml:space="preserve"> </v>
      </c>
      <c r="AK65" s="101" t="str">
        <f>IFERROR(VLOOKUP(C65,Plan1!A:E,4,0)," ")</f>
        <v xml:space="preserve"> </v>
      </c>
      <c r="AL65" s="102" t="str">
        <f>IFERROR(VLOOKUP(C65,Plan1!A:E,5,0)," ")</f>
        <v xml:space="preserve"> </v>
      </c>
      <c r="AM65" s="102" t="str">
        <f>VLOOKUP(T65,Plan3!A:C,3,0)</f>
        <v>PULPA PIERNA ENFRIADA</v>
      </c>
    </row>
    <row r="66" spans="1:39" s="103" customFormat="1" ht="12.75" customHeight="1" x14ac:dyDescent="0.15">
      <c r="A66" s="190"/>
      <c r="B66" s="92" t="s">
        <v>34</v>
      </c>
      <c r="C66" s="92" t="s">
        <v>3115</v>
      </c>
      <c r="D66" s="93">
        <v>45840</v>
      </c>
      <c r="E66" s="94" t="s">
        <v>3085</v>
      </c>
      <c r="F66" s="95">
        <v>32</v>
      </c>
      <c r="G66" s="93">
        <v>45873</v>
      </c>
      <c r="H66" s="93">
        <v>45878</v>
      </c>
      <c r="I66" s="105">
        <v>45875</v>
      </c>
      <c r="J66" s="105">
        <v>45875</v>
      </c>
      <c r="K66" s="106">
        <f t="shared" si="15"/>
        <v>32</v>
      </c>
      <c r="L66" s="107">
        <f t="shared" si="16"/>
        <v>0</v>
      </c>
      <c r="M66" s="105">
        <v>45875</v>
      </c>
      <c r="N66" s="93">
        <v>45875</v>
      </c>
      <c r="O66" s="92" t="s">
        <v>9</v>
      </c>
      <c r="P66" s="92" t="s">
        <v>8</v>
      </c>
      <c r="Q66" s="92" t="s">
        <v>2348</v>
      </c>
      <c r="R66" s="92" t="s">
        <v>1086</v>
      </c>
      <c r="S66" s="98">
        <v>992601</v>
      </c>
      <c r="T66" s="92" t="s">
        <v>825</v>
      </c>
      <c r="U66" s="92" t="s">
        <v>438</v>
      </c>
      <c r="V66" s="92" t="s">
        <v>826</v>
      </c>
      <c r="W66" s="96">
        <v>3130</v>
      </c>
      <c r="X66" s="97">
        <v>876</v>
      </c>
      <c r="Y66" s="94" t="s">
        <v>7</v>
      </c>
      <c r="Z66" s="99">
        <v>24466.32</v>
      </c>
      <c r="AA66" s="99">
        <v>24466.32</v>
      </c>
      <c r="AB66" s="98">
        <v>1199</v>
      </c>
      <c r="AC66" s="117" t="s">
        <v>3622</v>
      </c>
      <c r="AD66" s="97">
        <v>994597</v>
      </c>
      <c r="AE66" s="94" t="s">
        <v>3602</v>
      </c>
      <c r="AF66" s="94" t="s">
        <v>3603</v>
      </c>
      <c r="AG66" s="100" t="str">
        <f t="shared" si="17"/>
        <v>FACTURADO EN FECHA</v>
      </c>
      <c r="AH66" s="100" t="str">
        <f>IFERROR(VLOOKUP(T:T,Plan2!A:D,4,0)," ")</f>
        <v xml:space="preserve"> </v>
      </c>
      <c r="AI66" s="100" t="str">
        <f>IFERROR(VLOOKUP(X:X,'base sif'!A:B,2,0)," ")</f>
        <v>36.827 - ANA RECH - AB.SUINOS/IND.</v>
      </c>
      <c r="AJ66" s="100" t="str">
        <f>IFERROR(VLOOKUP(C66,Plan1!A:E,3,0)," ")</f>
        <v xml:space="preserve"> </v>
      </c>
      <c r="AK66" s="101" t="str">
        <f>IFERROR(VLOOKUP(C66,Plan1!A:E,4,0)," ")</f>
        <v xml:space="preserve"> </v>
      </c>
      <c r="AL66" s="102" t="str">
        <f>IFERROR(VLOOKUP(C66,Plan1!A:E,5,0)," ")</f>
        <v xml:space="preserve"> </v>
      </c>
      <c r="AM66" s="102" t="str">
        <f>VLOOKUP(T66,Plan3!A:C,3,0)</f>
        <v>PULPA PIERNA ENFRIADA</v>
      </c>
    </row>
    <row r="67" spans="1:39" s="103" customFormat="1" ht="12.75" customHeight="1" x14ac:dyDescent="0.15">
      <c r="A67" s="189"/>
      <c r="B67" s="92" t="s">
        <v>34</v>
      </c>
      <c r="C67" s="92" t="s">
        <v>3102</v>
      </c>
      <c r="D67" s="93">
        <v>45840</v>
      </c>
      <c r="E67" s="94" t="s">
        <v>3091</v>
      </c>
      <c r="F67" s="95">
        <v>33</v>
      </c>
      <c r="G67" s="93">
        <v>45874</v>
      </c>
      <c r="H67" s="93">
        <v>45886</v>
      </c>
      <c r="I67" s="105">
        <v>45875</v>
      </c>
      <c r="J67" s="105">
        <v>45875</v>
      </c>
      <c r="K67" s="106">
        <f t="shared" si="15"/>
        <v>32</v>
      </c>
      <c r="L67" s="107">
        <f t="shared" si="16"/>
        <v>-1</v>
      </c>
      <c r="M67" s="105">
        <v>45875</v>
      </c>
      <c r="N67" s="93">
        <v>45880</v>
      </c>
      <c r="O67" s="92" t="s">
        <v>9</v>
      </c>
      <c r="P67" s="92" t="s">
        <v>8</v>
      </c>
      <c r="Q67" s="92" t="s">
        <v>2348</v>
      </c>
      <c r="R67" s="92" t="s">
        <v>2945</v>
      </c>
      <c r="S67" s="98">
        <v>994264</v>
      </c>
      <c r="T67" s="92" t="s">
        <v>102</v>
      </c>
      <c r="U67" s="92" t="s">
        <v>438</v>
      </c>
      <c r="V67" s="92" t="s">
        <v>59</v>
      </c>
      <c r="W67" s="96">
        <v>2800</v>
      </c>
      <c r="X67" s="97">
        <v>15</v>
      </c>
      <c r="Y67" s="94" t="s">
        <v>7</v>
      </c>
      <c r="Z67" s="99">
        <v>24480.2</v>
      </c>
      <c r="AA67" s="99">
        <v>24480.2</v>
      </c>
      <c r="AB67" s="98">
        <v>1113</v>
      </c>
      <c r="AC67" s="117" t="s">
        <v>3623</v>
      </c>
      <c r="AD67" s="97">
        <v>995054</v>
      </c>
      <c r="AE67" s="94" t="s">
        <v>3624</v>
      </c>
      <c r="AF67" s="94" t="s">
        <v>3625</v>
      </c>
      <c r="AG67" s="100" t="str">
        <f t="shared" si="17"/>
        <v>FACTURADO EN FECHA</v>
      </c>
      <c r="AH67" s="100" t="str">
        <f>IFERROR(VLOOKUP(T:T,Plan2!A:D,4,0)," ")</f>
        <v xml:space="preserve"> </v>
      </c>
      <c r="AI67" s="100" t="str">
        <f>IFERROR(VLOOKUP(X:X,'base sif'!A:B,2,0)," ")</f>
        <v>30.475 - SEBERI - AB.SUINOS/IND.</v>
      </c>
      <c r="AJ67" s="100" t="str">
        <f>IFERROR(VLOOKUP(C67,Plan1!A:E,3,0)," ")</f>
        <v xml:space="preserve"> </v>
      </c>
      <c r="AK67" s="101" t="str">
        <f>IFERROR(VLOOKUP(C67,Plan1!A:E,4,0)," ")</f>
        <v xml:space="preserve"> </v>
      </c>
      <c r="AL67" s="102" t="str">
        <f>IFERROR(VLOOKUP(C67,Plan1!A:E,5,0)," ")</f>
        <v xml:space="preserve"> </v>
      </c>
      <c r="AM67" s="102" t="str">
        <f>VLOOKUP(T67,Plan3!A:C,3,0)</f>
        <v xml:space="preserve"> PULPA PIERNA</v>
      </c>
    </row>
    <row r="68" spans="1:39" s="103" customFormat="1" ht="12.75" customHeight="1" x14ac:dyDescent="0.15">
      <c r="A68" s="190"/>
      <c r="B68" s="92" t="s">
        <v>34</v>
      </c>
      <c r="C68" s="92" t="s">
        <v>3116</v>
      </c>
      <c r="D68" s="93">
        <v>45840</v>
      </c>
      <c r="E68" s="94" t="s">
        <v>3085</v>
      </c>
      <c r="F68" s="95">
        <v>32</v>
      </c>
      <c r="G68" s="93">
        <v>45873</v>
      </c>
      <c r="H68" s="93">
        <v>45878</v>
      </c>
      <c r="I68" s="105">
        <v>45876</v>
      </c>
      <c r="J68" s="105">
        <v>45875</v>
      </c>
      <c r="K68" s="106">
        <f t="shared" si="15"/>
        <v>32</v>
      </c>
      <c r="L68" s="107">
        <f t="shared" si="16"/>
        <v>0</v>
      </c>
      <c r="M68" s="105">
        <v>45875</v>
      </c>
      <c r="N68" s="93">
        <v>45876</v>
      </c>
      <c r="O68" s="92" t="s">
        <v>9</v>
      </c>
      <c r="P68" s="92" t="s">
        <v>8</v>
      </c>
      <c r="Q68" s="92" t="s">
        <v>2348</v>
      </c>
      <c r="R68" s="92" t="s">
        <v>1086</v>
      </c>
      <c r="S68" s="98">
        <v>992601</v>
      </c>
      <c r="T68" s="92" t="s">
        <v>825</v>
      </c>
      <c r="U68" s="92" t="s">
        <v>438</v>
      </c>
      <c r="V68" s="92" t="s">
        <v>826</v>
      </c>
      <c r="W68" s="96">
        <v>3130</v>
      </c>
      <c r="X68" s="97">
        <v>490</v>
      </c>
      <c r="Y68" s="94" t="s">
        <v>7</v>
      </c>
      <c r="Z68" s="99">
        <v>24271.17</v>
      </c>
      <c r="AA68" s="99">
        <v>24271.17</v>
      </c>
      <c r="AB68" s="98">
        <v>1148</v>
      </c>
      <c r="AC68" s="117" t="s">
        <v>3626</v>
      </c>
      <c r="AD68" s="97">
        <v>994598</v>
      </c>
      <c r="AE68" s="94" t="s">
        <v>3241</v>
      </c>
      <c r="AF68" s="94" t="s">
        <v>3244</v>
      </c>
      <c r="AG68" s="100" t="str">
        <f t="shared" si="17"/>
        <v>FACTURADO EN FECHA</v>
      </c>
      <c r="AH68" s="100" t="str">
        <f>IFERROR(VLOOKUP(T:T,Plan2!A:D,4,0)," ")</f>
        <v xml:space="preserve"> </v>
      </c>
      <c r="AI68" s="100" t="str">
        <f>IFERROR(VLOOKUP(X:X,'base sif'!A:B,2,0)," ")</f>
        <v>30.136 - SEARA</v>
      </c>
      <c r="AJ68" s="100" t="str">
        <f>IFERROR(VLOOKUP(C68,Plan1!A:E,3,0)," ")</f>
        <v xml:space="preserve"> </v>
      </c>
      <c r="AK68" s="101" t="str">
        <f>IFERROR(VLOOKUP(C68,Plan1!A:E,4,0)," ")</f>
        <v xml:space="preserve"> </v>
      </c>
      <c r="AL68" s="102" t="str">
        <f>IFERROR(VLOOKUP(C68,Plan1!A:E,5,0)," ")</f>
        <v xml:space="preserve"> </v>
      </c>
      <c r="AM68" s="102" t="str">
        <f>VLOOKUP(T68,Plan3!A:C,3,0)</f>
        <v>PULPA PIERNA ENFRIADA</v>
      </c>
    </row>
    <row r="69" spans="1:39" s="103" customFormat="1" ht="12.75" customHeight="1" x14ac:dyDescent="0.15">
      <c r="A69" s="189"/>
      <c r="B69" s="92" t="s">
        <v>34</v>
      </c>
      <c r="C69" s="92" t="s">
        <v>3104</v>
      </c>
      <c r="D69" s="93">
        <v>45840</v>
      </c>
      <c r="E69" s="94" t="s">
        <v>3091</v>
      </c>
      <c r="F69" s="95">
        <v>33</v>
      </c>
      <c r="G69" s="93">
        <v>45874</v>
      </c>
      <c r="H69" s="93">
        <v>45886</v>
      </c>
      <c r="I69" s="105">
        <v>45876</v>
      </c>
      <c r="J69" s="105">
        <v>45876</v>
      </c>
      <c r="K69" s="106">
        <f t="shared" si="15"/>
        <v>32</v>
      </c>
      <c r="L69" s="107">
        <f t="shared" si="16"/>
        <v>-1</v>
      </c>
      <c r="M69" s="105">
        <v>45876</v>
      </c>
      <c r="N69" s="93">
        <v>45880</v>
      </c>
      <c r="O69" s="92" t="s">
        <v>9</v>
      </c>
      <c r="P69" s="92" t="s">
        <v>8</v>
      </c>
      <c r="Q69" s="92" t="s">
        <v>2348</v>
      </c>
      <c r="R69" s="92" t="s">
        <v>2945</v>
      </c>
      <c r="S69" s="98">
        <v>994264</v>
      </c>
      <c r="T69" s="92" t="s">
        <v>102</v>
      </c>
      <c r="U69" s="92" t="s">
        <v>438</v>
      </c>
      <c r="V69" s="92" t="s">
        <v>59</v>
      </c>
      <c r="W69" s="96">
        <v>2800</v>
      </c>
      <c r="X69" s="97">
        <v>15</v>
      </c>
      <c r="Y69" s="94" t="s">
        <v>7</v>
      </c>
      <c r="Z69" s="99">
        <v>24433.85</v>
      </c>
      <c r="AA69" s="99">
        <v>24433.85</v>
      </c>
      <c r="AB69" s="98">
        <v>1075</v>
      </c>
      <c r="AC69" s="117" t="s">
        <v>3627</v>
      </c>
      <c r="AD69" s="97">
        <v>995055</v>
      </c>
      <c r="AE69" s="94" t="s">
        <v>3628</v>
      </c>
      <c r="AF69" s="94" t="s">
        <v>3629</v>
      </c>
      <c r="AG69" s="100" t="str">
        <f t="shared" si="17"/>
        <v>FACTURADO EN FECHA</v>
      </c>
      <c r="AH69" s="100" t="str">
        <f>IFERROR(VLOOKUP(T:T,Plan2!A:D,4,0)," ")</f>
        <v xml:space="preserve"> </v>
      </c>
      <c r="AI69" s="100" t="str">
        <f>IFERROR(VLOOKUP(X:X,'base sif'!A:B,2,0)," ")</f>
        <v>30.475 - SEBERI - AB.SUINOS/IND.</v>
      </c>
      <c r="AJ69" s="100" t="str">
        <f>IFERROR(VLOOKUP(C69,Plan1!A:E,3,0)," ")</f>
        <v xml:space="preserve"> </v>
      </c>
      <c r="AK69" s="101" t="str">
        <f>IFERROR(VLOOKUP(C69,Plan1!A:E,4,0)," ")</f>
        <v xml:space="preserve"> </v>
      </c>
      <c r="AL69" s="102" t="str">
        <f>IFERROR(VLOOKUP(C69,Plan1!A:E,5,0)," ")</f>
        <v xml:space="preserve"> </v>
      </c>
      <c r="AM69" s="102" t="str">
        <f>VLOOKUP(T69,Plan3!A:C,3,0)</f>
        <v xml:space="preserve"> PULPA PIERNA</v>
      </c>
    </row>
    <row r="70" spans="1:39" s="103" customFormat="1" ht="12.75" customHeight="1" x14ac:dyDescent="0.15">
      <c r="A70" s="92"/>
      <c r="B70" s="92" t="s">
        <v>34</v>
      </c>
      <c r="C70" s="92" t="s">
        <v>3106</v>
      </c>
      <c r="D70" s="93">
        <v>45840</v>
      </c>
      <c r="E70" s="94" t="s">
        <v>3091</v>
      </c>
      <c r="F70" s="95">
        <v>33</v>
      </c>
      <c r="G70" s="93">
        <v>45876</v>
      </c>
      <c r="H70" s="93">
        <v>45886</v>
      </c>
      <c r="I70" s="105">
        <v>45876</v>
      </c>
      <c r="J70" s="105">
        <v>45876</v>
      </c>
      <c r="K70" s="106">
        <f t="shared" si="15"/>
        <v>32</v>
      </c>
      <c r="L70" s="107">
        <f t="shared" si="16"/>
        <v>-1</v>
      </c>
      <c r="M70" s="105">
        <v>45876</v>
      </c>
      <c r="N70" s="93"/>
      <c r="O70" s="92" t="s">
        <v>9</v>
      </c>
      <c r="P70" s="92" t="s">
        <v>8</v>
      </c>
      <c r="Q70" s="92" t="s">
        <v>2348</v>
      </c>
      <c r="R70" s="92" t="s">
        <v>2945</v>
      </c>
      <c r="S70" s="98">
        <v>994264</v>
      </c>
      <c r="T70" s="92" t="s">
        <v>102</v>
      </c>
      <c r="U70" s="92" t="s">
        <v>438</v>
      </c>
      <c r="V70" s="92" t="s">
        <v>59</v>
      </c>
      <c r="W70" s="96">
        <v>2800</v>
      </c>
      <c r="X70" s="97">
        <v>15</v>
      </c>
      <c r="Y70" s="94" t="s">
        <v>7</v>
      </c>
      <c r="Z70" s="99">
        <v>24487.35</v>
      </c>
      <c r="AA70" s="99">
        <v>24487.35</v>
      </c>
      <c r="AB70" s="98">
        <v>1103</v>
      </c>
      <c r="AC70" s="117" t="s">
        <v>3630</v>
      </c>
      <c r="AD70" s="97">
        <v>995057</v>
      </c>
      <c r="AE70" s="94" t="s">
        <v>3631</v>
      </c>
      <c r="AF70" s="94" t="s">
        <v>3632</v>
      </c>
      <c r="AG70" s="100" t="str">
        <f t="shared" si="17"/>
        <v>FACTURADO EN FECHA</v>
      </c>
      <c r="AH70" s="100" t="str">
        <f>IFERROR(VLOOKUP(T:T,Plan2!A:D,4,0)," ")</f>
        <v xml:space="preserve"> </v>
      </c>
      <c r="AI70" s="100" t="str">
        <f>IFERROR(VLOOKUP(X:X,'base sif'!A:B,2,0)," ")</f>
        <v>30.475 - SEBERI - AB.SUINOS/IND.</v>
      </c>
      <c r="AJ70" s="100" t="str">
        <f>IFERROR(VLOOKUP(C70,Plan1!A:E,3,0)," ")</f>
        <v xml:space="preserve"> </v>
      </c>
      <c r="AK70" s="101" t="str">
        <f>IFERROR(VLOOKUP(C70,Plan1!A:E,4,0)," ")</f>
        <v xml:space="preserve"> </v>
      </c>
      <c r="AL70" s="102" t="str">
        <f>IFERROR(VLOOKUP(C70,Plan1!A:E,5,0)," ")</f>
        <v xml:space="preserve"> </v>
      </c>
      <c r="AM70" s="102" t="str">
        <f>VLOOKUP(T70,Plan3!A:C,3,0)</f>
        <v xml:space="preserve"> PULPA PIERNA</v>
      </c>
    </row>
    <row r="71" spans="1:39" s="103" customFormat="1" ht="12.75" customHeight="1" x14ac:dyDescent="0.15">
      <c r="A71" s="92"/>
      <c r="B71" s="92" t="s">
        <v>34</v>
      </c>
      <c r="C71" s="92" t="s">
        <v>3146</v>
      </c>
      <c r="D71" s="93">
        <v>45841</v>
      </c>
      <c r="E71" s="94" t="s">
        <v>3248</v>
      </c>
      <c r="F71" s="95">
        <v>32</v>
      </c>
      <c r="G71" s="93">
        <v>45873</v>
      </c>
      <c r="H71" s="93">
        <v>45878</v>
      </c>
      <c r="I71" s="105">
        <v>45876</v>
      </c>
      <c r="J71" s="105">
        <v>45876</v>
      </c>
      <c r="K71" s="106">
        <f t="shared" si="15"/>
        <v>32</v>
      </c>
      <c r="L71" s="107">
        <f t="shared" si="16"/>
        <v>0</v>
      </c>
      <c r="M71" s="105">
        <v>45876</v>
      </c>
      <c r="N71" s="93"/>
      <c r="O71" s="92" t="s">
        <v>9</v>
      </c>
      <c r="P71" s="92" t="s">
        <v>8</v>
      </c>
      <c r="Q71" s="92" t="s">
        <v>2347</v>
      </c>
      <c r="R71" s="92" t="s">
        <v>41</v>
      </c>
      <c r="S71" s="98">
        <v>586340</v>
      </c>
      <c r="T71" s="92" t="s">
        <v>39</v>
      </c>
      <c r="U71" s="92" t="s">
        <v>438</v>
      </c>
      <c r="V71" s="92" t="s">
        <v>40</v>
      </c>
      <c r="W71" s="96">
        <v>3450</v>
      </c>
      <c r="X71" s="97">
        <v>15</v>
      </c>
      <c r="Y71" s="94" t="s">
        <v>7</v>
      </c>
      <c r="Z71" s="99">
        <v>24464.89</v>
      </c>
      <c r="AA71" s="99">
        <v>24464.89</v>
      </c>
      <c r="AB71" s="98">
        <v>1331</v>
      </c>
      <c r="AC71" s="117" t="s">
        <v>3633</v>
      </c>
      <c r="AD71" s="97">
        <v>994727</v>
      </c>
      <c r="AE71" s="94" t="s">
        <v>3611</v>
      </c>
      <c r="AF71" s="94" t="s">
        <v>3612</v>
      </c>
      <c r="AG71" s="100" t="str">
        <f t="shared" si="17"/>
        <v>FACTURADO EN FECHA</v>
      </c>
      <c r="AH71" s="100" t="str">
        <f>IFERROR(VLOOKUP(T:T,Plan2!A:D,4,0)," ")</f>
        <v xml:space="preserve"> </v>
      </c>
      <c r="AI71" s="100" t="str">
        <f>IFERROR(VLOOKUP(X:X,'base sif'!A:B,2,0)," ")</f>
        <v>30.475 - SEBERI - AB.SUINOS/IND.</v>
      </c>
      <c r="AJ71" s="100" t="str">
        <f>IFERROR(VLOOKUP(C71,Plan1!A:E,3,0)," ")</f>
        <v xml:space="preserve"> </v>
      </c>
      <c r="AK71" s="101" t="str">
        <f>IFERROR(VLOOKUP(C71,Plan1!A:E,4,0)," ")</f>
        <v xml:space="preserve"> </v>
      </c>
      <c r="AL71" s="102" t="str">
        <f>IFERROR(VLOOKUP(C71,Plan1!A:E,5,0)," ")</f>
        <v xml:space="preserve"> </v>
      </c>
      <c r="AM71" s="102" t="str">
        <f>VLOOKUP(T71,Plan3!A:C,3,0)</f>
        <v>COSTILLAR</v>
      </c>
    </row>
    <row r="72" spans="1:39" s="103" customFormat="1" ht="12.75" customHeight="1" x14ac:dyDescent="0.15">
      <c r="A72" s="92"/>
      <c r="B72" s="92" t="s">
        <v>34</v>
      </c>
      <c r="C72" s="92" t="s">
        <v>3111</v>
      </c>
      <c r="D72" s="93">
        <v>45839</v>
      </c>
      <c r="E72" s="94" t="s">
        <v>3087</v>
      </c>
      <c r="F72" s="95">
        <v>33</v>
      </c>
      <c r="G72" s="93">
        <v>45877</v>
      </c>
      <c r="H72" s="93">
        <v>45886</v>
      </c>
      <c r="I72" s="105">
        <v>45877</v>
      </c>
      <c r="J72" s="105">
        <v>45880</v>
      </c>
      <c r="K72" s="106">
        <f t="shared" si="15"/>
        <v>32</v>
      </c>
      <c r="L72" s="107">
        <f t="shared" si="16"/>
        <v>-1</v>
      </c>
      <c r="M72" s="105"/>
      <c r="N72" s="93"/>
      <c r="O72" s="92" t="s">
        <v>9</v>
      </c>
      <c r="P72" s="92" t="s">
        <v>8</v>
      </c>
      <c r="Q72" s="92" t="s">
        <v>35</v>
      </c>
      <c r="R72" s="92" t="s">
        <v>2945</v>
      </c>
      <c r="S72" s="98">
        <v>70130</v>
      </c>
      <c r="T72" s="92" t="s">
        <v>11</v>
      </c>
      <c r="U72" s="92" t="s">
        <v>438</v>
      </c>
      <c r="V72" s="92" t="s">
        <v>37</v>
      </c>
      <c r="W72" s="96">
        <v>2370</v>
      </c>
      <c r="X72" s="97">
        <v>876</v>
      </c>
      <c r="Y72" s="94" t="s">
        <v>7</v>
      </c>
      <c r="Z72" s="99">
        <v>12250</v>
      </c>
      <c r="AA72" s="99">
        <v>12250</v>
      </c>
      <c r="AB72" s="98">
        <v>620</v>
      </c>
      <c r="AC72" s="117"/>
      <c r="AD72" s="97">
        <v>994824</v>
      </c>
      <c r="AE72" s="94"/>
      <c r="AF72" s="94"/>
      <c r="AG72" s="100" t="str">
        <f t="shared" ref="AG72:AG73" si="18">IF(AND(I:I&lt;=$H$1:$H$1000,I:I&gt;=$G$1:$G$589),"PROGRAMADOS PARA EMBARQUE","PROGRAMADOS FUERA DE LA SEMANA")</f>
        <v>PROGRAMADOS PARA EMBARQUE</v>
      </c>
      <c r="AH72" s="100" t="str">
        <f>IFERROR(VLOOKUP(T:T,Plan2!A:D,4,0)," ")</f>
        <v xml:space="preserve"> </v>
      </c>
      <c r="AI72" s="100" t="str">
        <f>IFERROR(VLOOKUP(X:X,'base sif'!A:B,2,0)," ")</f>
        <v>36.827 - ANA RECH - AB.SUINOS/IND.</v>
      </c>
      <c r="AJ72" s="100" t="str">
        <f>IFERROR(VLOOKUP(C72,Plan1!A:E,3,0)," ")</f>
        <v xml:space="preserve"> </v>
      </c>
      <c r="AK72" s="101" t="str">
        <f>IFERROR(VLOOKUP(C72,Plan1!A:E,4,0)," ")</f>
        <v xml:space="preserve"> </v>
      </c>
      <c r="AL72" s="102" t="str">
        <f>IFERROR(VLOOKUP(C72,Plan1!A:E,5,0)," ")</f>
        <v xml:space="preserve"> </v>
      </c>
      <c r="AM72" s="102" t="str">
        <f>VLOOKUP(T72,Plan3!A:C,3,0)</f>
        <v>CHULETA CENTRO</v>
      </c>
    </row>
    <row r="73" spans="1:39" s="103" customFormat="1" ht="12.75" customHeight="1" x14ac:dyDescent="0.15">
      <c r="A73" s="92"/>
      <c r="B73" s="92" t="s">
        <v>34</v>
      </c>
      <c r="C73" s="92" t="s">
        <v>3112</v>
      </c>
      <c r="D73" s="93">
        <v>45839</v>
      </c>
      <c r="E73" s="94" t="s">
        <v>3087</v>
      </c>
      <c r="F73" s="95">
        <v>33</v>
      </c>
      <c r="G73" s="93">
        <v>45877</v>
      </c>
      <c r="H73" s="93">
        <v>45886</v>
      </c>
      <c r="I73" s="105">
        <v>45877</v>
      </c>
      <c r="J73" s="105">
        <v>45880</v>
      </c>
      <c r="K73" s="106">
        <f t="shared" si="15"/>
        <v>32</v>
      </c>
      <c r="L73" s="107">
        <f t="shared" si="16"/>
        <v>-1</v>
      </c>
      <c r="M73" s="105"/>
      <c r="N73" s="93"/>
      <c r="O73" s="92" t="s">
        <v>9</v>
      </c>
      <c r="P73" s="92" t="s">
        <v>8</v>
      </c>
      <c r="Q73" s="92" t="s">
        <v>35</v>
      </c>
      <c r="R73" s="92" t="s">
        <v>2945</v>
      </c>
      <c r="S73" s="98">
        <v>586307</v>
      </c>
      <c r="T73" s="92" t="s">
        <v>13</v>
      </c>
      <c r="U73" s="92" t="s">
        <v>438</v>
      </c>
      <c r="V73" s="92" t="s">
        <v>12</v>
      </c>
      <c r="W73" s="96">
        <v>2520</v>
      </c>
      <c r="X73" s="97">
        <v>876</v>
      </c>
      <c r="Y73" s="94" t="s">
        <v>7</v>
      </c>
      <c r="Z73" s="99">
        <v>12250</v>
      </c>
      <c r="AA73" s="99">
        <v>12250</v>
      </c>
      <c r="AB73" s="98">
        <v>612</v>
      </c>
      <c r="AC73" s="117"/>
      <c r="AD73" s="97">
        <v>994824</v>
      </c>
      <c r="AE73" s="94"/>
      <c r="AF73" s="94"/>
      <c r="AG73" s="100" t="str">
        <f t="shared" si="18"/>
        <v>PROGRAMADOS PARA EMBARQUE</v>
      </c>
      <c r="AH73" s="100" t="str">
        <f>IFERROR(VLOOKUP(T:T,Plan2!A:D,4,0)," ")</f>
        <v xml:space="preserve"> </v>
      </c>
      <c r="AI73" s="100" t="str">
        <f>IFERROR(VLOOKUP(X:X,'base sif'!A:B,2,0)," ")</f>
        <v>36.827 - ANA RECH - AB.SUINOS/IND.</v>
      </c>
      <c r="AJ73" s="100" t="str">
        <f>IFERROR(VLOOKUP(C73,Plan1!A:E,3,0)," ")</f>
        <v xml:space="preserve"> </v>
      </c>
      <c r="AK73" s="101" t="str">
        <f>IFERROR(VLOOKUP(C73,Plan1!A:E,4,0)," ")</f>
        <v xml:space="preserve"> </v>
      </c>
      <c r="AL73" s="102" t="str">
        <f>IFERROR(VLOOKUP(C73,Plan1!A:E,5,0)," ")</f>
        <v xml:space="preserve"> </v>
      </c>
      <c r="AM73" s="102" t="str">
        <f>VLOOKUP(T73,Plan3!A:C,3,0)</f>
        <v>CHULETA VETADA</v>
      </c>
    </row>
    <row r="74" spans="1:39" s="103" customFormat="1" ht="12.75" customHeight="1" x14ac:dyDescent="0.15">
      <c r="A74" s="92"/>
      <c r="B74" s="92" t="s">
        <v>34</v>
      </c>
      <c r="C74" s="92" t="s">
        <v>3117</v>
      </c>
      <c r="D74" s="93">
        <v>45840</v>
      </c>
      <c r="E74" s="94" t="s">
        <v>3085</v>
      </c>
      <c r="F74" s="95">
        <v>32</v>
      </c>
      <c r="G74" s="93">
        <v>45873</v>
      </c>
      <c r="H74" s="93">
        <v>45878</v>
      </c>
      <c r="I74" s="105">
        <v>45877</v>
      </c>
      <c r="J74" s="105">
        <v>45876</v>
      </c>
      <c r="K74" s="106">
        <f t="shared" ref="K74:K125" si="19">WEEKNUM(I74)</f>
        <v>32</v>
      </c>
      <c r="L74" s="107">
        <f t="shared" ref="L74:L125" si="20">K74-F74</f>
        <v>0</v>
      </c>
      <c r="M74" s="105">
        <v>45876</v>
      </c>
      <c r="N74" s="93">
        <v>45876</v>
      </c>
      <c r="O74" s="92" t="s">
        <v>9</v>
      </c>
      <c r="P74" s="92" t="s">
        <v>8</v>
      </c>
      <c r="Q74" s="92" t="s">
        <v>2348</v>
      </c>
      <c r="R74" s="92" t="s">
        <v>1086</v>
      </c>
      <c r="S74" s="98">
        <v>992601</v>
      </c>
      <c r="T74" s="92" t="s">
        <v>825</v>
      </c>
      <c r="U74" s="92" t="s">
        <v>438</v>
      </c>
      <c r="V74" s="92" t="s">
        <v>826</v>
      </c>
      <c r="W74" s="96">
        <v>3130</v>
      </c>
      <c r="X74" s="97">
        <v>490</v>
      </c>
      <c r="Y74" s="94" t="s">
        <v>7</v>
      </c>
      <c r="Z74" s="99">
        <v>24417.32</v>
      </c>
      <c r="AA74" s="99">
        <v>24417.32</v>
      </c>
      <c r="AB74" s="98">
        <v>1149</v>
      </c>
      <c r="AC74" s="117" t="s">
        <v>3634</v>
      </c>
      <c r="AD74" s="97">
        <v>994601</v>
      </c>
      <c r="AE74" s="94" t="s">
        <v>3242</v>
      </c>
      <c r="AF74" s="94" t="s">
        <v>3243</v>
      </c>
      <c r="AG74" s="100" t="str">
        <f t="shared" ref="AG74:AG81" si="21">IF(AND(M:M&lt;=H:H,M:M&gt;=G:G),"FACTURADO EN FECHA","FACTURADO CON ATRASO")</f>
        <v>FACTURADO EN FECHA</v>
      </c>
      <c r="AH74" s="100" t="str">
        <f>IFERROR(VLOOKUP(T:T,Plan2!A:D,4,0)," ")</f>
        <v xml:space="preserve"> </v>
      </c>
      <c r="AI74" s="100" t="str">
        <f>IFERROR(VLOOKUP(X:X,'base sif'!A:B,2,0)," ")</f>
        <v>30.136 - SEARA</v>
      </c>
      <c r="AJ74" s="100" t="str">
        <f>IFERROR(VLOOKUP(C74,Plan1!A:E,3,0)," ")</f>
        <v xml:space="preserve"> </v>
      </c>
      <c r="AK74" s="101" t="str">
        <f>IFERROR(VLOOKUP(C74,Plan1!A:E,4,0)," ")</f>
        <v xml:space="preserve"> </v>
      </c>
      <c r="AL74" s="102" t="str">
        <f>IFERROR(VLOOKUP(C74,Plan1!A:E,5,0)," ")</f>
        <v xml:space="preserve"> </v>
      </c>
      <c r="AM74" s="102" t="str">
        <f>VLOOKUP(T74,Plan3!A:C,3,0)</f>
        <v>PULPA PIERNA ENFRIADA</v>
      </c>
    </row>
    <row r="75" spans="1:39" s="103" customFormat="1" ht="12.75" customHeight="1" x14ac:dyDescent="0.15">
      <c r="A75" s="190"/>
      <c r="B75" s="92" t="s">
        <v>34</v>
      </c>
      <c r="C75" s="92" t="s">
        <v>3134</v>
      </c>
      <c r="D75" s="93">
        <v>45840</v>
      </c>
      <c r="E75" s="94" t="s">
        <v>3247</v>
      </c>
      <c r="F75" s="95">
        <v>32</v>
      </c>
      <c r="G75" s="93">
        <v>45873</v>
      </c>
      <c r="H75" s="93">
        <v>45879</v>
      </c>
      <c r="I75" s="105">
        <v>45877</v>
      </c>
      <c r="J75" s="105">
        <v>45877</v>
      </c>
      <c r="K75" s="106">
        <f t="shared" si="19"/>
        <v>32</v>
      </c>
      <c r="L75" s="107">
        <f t="shared" si="20"/>
        <v>0</v>
      </c>
      <c r="M75" s="105">
        <v>45876</v>
      </c>
      <c r="N75" s="93">
        <v>45877</v>
      </c>
      <c r="O75" s="92" t="s">
        <v>9</v>
      </c>
      <c r="P75" s="92" t="s">
        <v>8</v>
      </c>
      <c r="Q75" s="92" t="s">
        <v>2348</v>
      </c>
      <c r="R75" s="92" t="s">
        <v>1086</v>
      </c>
      <c r="S75" s="98">
        <v>995716</v>
      </c>
      <c r="T75" s="92" t="s">
        <v>84</v>
      </c>
      <c r="U75" s="92" t="s">
        <v>438</v>
      </c>
      <c r="V75" s="92" t="s">
        <v>81</v>
      </c>
      <c r="W75" s="96">
        <v>2955</v>
      </c>
      <c r="X75" s="97">
        <v>490</v>
      </c>
      <c r="Y75" s="94" t="s">
        <v>7</v>
      </c>
      <c r="Z75" s="99">
        <v>24498.94</v>
      </c>
      <c r="AA75" s="99">
        <v>24498.94</v>
      </c>
      <c r="AB75" s="98">
        <v>1179</v>
      </c>
      <c r="AC75" s="117" t="s">
        <v>3635</v>
      </c>
      <c r="AD75" s="97">
        <v>994619</v>
      </c>
      <c r="AE75" s="94" t="s">
        <v>3350</v>
      </c>
      <c r="AF75" s="94" t="s">
        <v>3351</v>
      </c>
      <c r="AG75" s="100" t="str">
        <f t="shared" si="21"/>
        <v>FACTURADO EN FECHA</v>
      </c>
      <c r="AH75" s="100" t="str">
        <f>IFERROR(VLOOKUP(T:T,Plan2!A:D,4,0)," ")</f>
        <v>RESFRIADO</v>
      </c>
      <c r="AI75" s="100" t="str">
        <f>IFERROR(VLOOKUP(X:X,'base sif'!A:B,2,0)," ")</f>
        <v>30.136 - SEARA</v>
      </c>
      <c r="AJ75" s="100" t="str">
        <f>IFERROR(VLOOKUP(C75,Plan1!A:E,3,0)," ")</f>
        <v xml:space="preserve"> </v>
      </c>
      <c r="AK75" s="101" t="str">
        <f>IFERROR(VLOOKUP(C75,Plan1!A:E,4,0)," ")</f>
        <v xml:space="preserve"> </v>
      </c>
      <c r="AL75" s="102" t="str">
        <f>IFERROR(VLOOKUP(C75,Plan1!A:E,5,0)," ")</f>
        <v xml:space="preserve"> </v>
      </c>
      <c r="AM75" s="102" t="str">
        <f>VLOOKUP(T75,Plan3!A:C,3,0)</f>
        <v>PULPA PIERNA ENFRIADA</v>
      </c>
    </row>
    <row r="76" spans="1:39" s="103" customFormat="1" ht="12.75" customHeight="1" x14ac:dyDescent="0.15">
      <c r="A76" s="190"/>
      <c r="B76" s="92" t="s">
        <v>34</v>
      </c>
      <c r="C76" s="92" t="s">
        <v>3138</v>
      </c>
      <c r="D76" s="93">
        <v>45840</v>
      </c>
      <c r="E76" s="94" t="s">
        <v>3247</v>
      </c>
      <c r="F76" s="95">
        <v>32</v>
      </c>
      <c r="G76" s="93">
        <v>45873</v>
      </c>
      <c r="H76" s="93">
        <v>45879</v>
      </c>
      <c r="I76" s="105">
        <v>45877</v>
      </c>
      <c r="J76" s="105">
        <v>45877</v>
      </c>
      <c r="K76" s="106">
        <f t="shared" si="19"/>
        <v>32</v>
      </c>
      <c r="L76" s="107">
        <f t="shared" si="20"/>
        <v>0</v>
      </c>
      <c r="M76" s="105">
        <v>45877</v>
      </c>
      <c r="N76" s="93">
        <v>45880</v>
      </c>
      <c r="O76" s="92" t="s">
        <v>9</v>
      </c>
      <c r="P76" s="92" t="s">
        <v>8</v>
      </c>
      <c r="Q76" s="92" t="s">
        <v>2348</v>
      </c>
      <c r="R76" s="92" t="s">
        <v>1086</v>
      </c>
      <c r="S76" s="98">
        <v>995716</v>
      </c>
      <c r="T76" s="92" t="s">
        <v>84</v>
      </c>
      <c r="U76" s="92" t="s">
        <v>438</v>
      </c>
      <c r="V76" s="92" t="s">
        <v>81</v>
      </c>
      <c r="W76" s="96">
        <v>2955</v>
      </c>
      <c r="X76" s="97">
        <v>490</v>
      </c>
      <c r="Y76" s="94" t="s">
        <v>7</v>
      </c>
      <c r="Z76" s="99">
        <v>24491.14</v>
      </c>
      <c r="AA76" s="99">
        <v>24491.14</v>
      </c>
      <c r="AB76" s="98">
        <v>1187</v>
      </c>
      <c r="AC76" s="117" t="s">
        <v>3636</v>
      </c>
      <c r="AD76" s="97">
        <v>994620</v>
      </c>
      <c r="AE76" s="94" t="s">
        <v>3357</v>
      </c>
      <c r="AF76" s="94" t="s">
        <v>3358</v>
      </c>
      <c r="AG76" s="100" t="str">
        <f t="shared" si="21"/>
        <v>FACTURADO EN FECHA</v>
      </c>
      <c r="AH76" s="100" t="str">
        <f>IFERROR(VLOOKUP(T:T,Plan2!A:D,4,0)," ")</f>
        <v>RESFRIADO</v>
      </c>
      <c r="AI76" s="100" t="str">
        <f>IFERROR(VLOOKUP(X:X,'base sif'!A:B,2,0)," ")</f>
        <v>30.136 - SEARA</v>
      </c>
      <c r="AJ76" s="100" t="str">
        <f>IFERROR(VLOOKUP(C76,Plan1!A:E,3,0)," ")</f>
        <v xml:space="preserve"> </v>
      </c>
      <c r="AK76" s="101" t="str">
        <f>IFERROR(VLOOKUP(C76,Plan1!A:E,4,0)," ")</f>
        <v xml:space="preserve"> </v>
      </c>
      <c r="AL76" s="102" t="str">
        <f>IFERROR(VLOOKUP(C76,Plan1!A:E,5,0)," ")</f>
        <v xml:space="preserve"> </v>
      </c>
      <c r="AM76" s="102" t="str">
        <f>VLOOKUP(T76,Plan3!A:C,3,0)</f>
        <v>PULPA PIERNA ENFRIADA</v>
      </c>
    </row>
    <row r="77" spans="1:39" s="103" customFormat="1" ht="12.75" customHeight="1" x14ac:dyDescent="0.15">
      <c r="A77" s="189"/>
      <c r="B77" s="92" t="s">
        <v>34</v>
      </c>
      <c r="C77" s="92" t="s">
        <v>3105</v>
      </c>
      <c r="D77" s="93">
        <v>45840</v>
      </c>
      <c r="E77" s="94" t="s">
        <v>3091</v>
      </c>
      <c r="F77" s="95">
        <v>33</v>
      </c>
      <c r="G77" s="93">
        <v>45874</v>
      </c>
      <c r="H77" s="93">
        <v>45886</v>
      </c>
      <c r="I77" s="105">
        <v>45877</v>
      </c>
      <c r="J77" s="105">
        <v>45878</v>
      </c>
      <c r="K77" s="106">
        <f t="shared" si="19"/>
        <v>32</v>
      </c>
      <c r="L77" s="107">
        <f t="shared" si="20"/>
        <v>-1</v>
      </c>
      <c r="M77" s="105">
        <v>45877</v>
      </c>
      <c r="N77" s="93"/>
      <c r="O77" s="92" t="s">
        <v>9</v>
      </c>
      <c r="P77" s="92" t="s">
        <v>8</v>
      </c>
      <c r="Q77" s="92" t="s">
        <v>2348</v>
      </c>
      <c r="R77" s="92" t="s">
        <v>1086</v>
      </c>
      <c r="S77" s="98">
        <v>994264</v>
      </c>
      <c r="T77" s="92" t="s">
        <v>102</v>
      </c>
      <c r="U77" s="92" t="s">
        <v>438</v>
      </c>
      <c r="V77" s="92" t="s">
        <v>59</v>
      </c>
      <c r="W77" s="96">
        <v>2800</v>
      </c>
      <c r="X77" s="97">
        <v>876</v>
      </c>
      <c r="Y77" s="94" t="s">
        <v>7</v>
      </c>
      <c r="Z77" s="99">
        <v>24494.63</v>
      </c>
      <c r="AA77" s="99">
        <v>24494.63</v>
      </c>
      <c r="AB77" s="98">
        <v>1142</v>
      </c>
      <c r="AC77" s="117" t="s">
        <v>3637</v>
      </c>
      <c r="AD77" s="97">
        <v>995056</v>
      </c>
      <c r="AE77" s="94" t="s">
        <v>3638</v>
      </c>
      <c r="AF77" s="94" t="s">
        <v>3610</v>
      </c>
      <c r="AG77" s="100" t="str">
        <f t="shared" si="21"/>
        <v>FACTURADO EN FECHA</v>
      </c>
      <c r="AH77" s="100" t="str">
        <f>IFERROR(VLOOKUP(T:T,Plan2!A:D,4,0)," ")</f>
        <v xml:space="preserve"> </v>
      </c>
      <c r="AI77" s="100" t="str">
        <f>IFERROR(VLOOKUP(X:X,'base sif'!A:B,2,0)," ")</f>
        <v>36.827 - ANA RECH - AB.SUINOS/IND.</v>
      </c>
      <c r="AJ77" s="100" t="str">
        <f>IFERROR(VLOOKUP(C77,Plan1!A:E,3,0)," ")</f>
        <v xml:space="preserve"> </v>
      </c>
      <c r="AK77" s="101" t="str">
        <f>IFERROR(VLOOKUP(C77,Plan1!A:E,4,0)," ")</f>
        <v xml:space="preserve"> </v>
      </c>
      <c r="AL77" s="102" t="str">
        <f>IFERROR(VLOOKUP(C77,Plan1!A:E,5,0)," ")</f>
        <v xml:space="preserve"> </v>
      </c>
      <c r="AM77" s="102" t="str">
        <f>VLOOKUP(T77,Plan3!A:C,3,0)</f>
        <v xml:space="preserve"> PULPA PIERNA</v>
      </c>
    </row>
    <row r="78" spans="1:39" s="103" customFormat="1" ht="12.75" customHeight="1" x14ac:dyDescent="0.15">
      <c r="A78" s="92"/>
      <c r="B78" s="92" t="s">
        <v>34</v>
      </c>
      <c r="C78" s="92" t="s">
        <v>3139</v>
      </c>
      <c r="D78" s="93">
        <v>45840</v>
      </c>
      <c r="E78" s="94" t="s">
        <v>3247</v>
      </c>
      <c r="F78" s="95">
        <v>32</v>
      </c>
      <c r="G78" s="93">
        <v>45873</v>
      </c>
      <c r="H78" s="93">
        <v>45879</v>
      </c>
      <c r="I78" s="105">
        <v>45878</v>
      </c>
      <c r="J78" s="105">
        <v>45878</v>
      </c>
      <c r="K78" s="106">
        <f t="shared" si="19"/>
        <v>32</v>
      </c>
      <c r="L78" s="107">
        <f t="shared" si="20"/>
        <v>0</v>
      </c>
      <c r="M78" s="105">
        <v>45878</v>
      </c>
      <c r="N78" s="93">
        <v>45880</v>
      </c>
      <c r="O78" s="92" t="s">
        <v>9</v>
      </c>
      <c r="P78" s="92" t="s">
        <v>8</v>
      </c>
      <c r="Q78" s="92" t="s">
        <v>2348</v>
      </c>
      <c r="R78" s="92" t="s">
        <v>1086</v>
      </c>
      <c r="S78" s="98">
        <v>995716</v>
      </c>
      <c r="T78" s="92" t="s">
        <v>84</v>
      </c>
      <c r="U78" s="92" t="s">
        <v>438</v>
      </c>
      <c r="V78" s="92" t="s">
        <v>81</v>
      </c>
      <c r="W78" s="96">
        <v>2955</v>
      </c>
      <c r="X78" s="97">
        <v>490</v>
      </c>
      <c r="Y78" s="94" t="s">
        <v>7</v>
      </c>
      <c r="Z78" s="99">
        <v>23876.73</v>
      </c>
      <c r="AA78" s="99">
        <v>23876.73</v>
      </c>
      <c r="AB78" s="98">
        <v>1136</v>
      </c>
      <c r="AC78" s="117" t="s">
        <v>3639</v>
      </c>
      <c r="AD78" s="97">
        <v>994621</v>
      </c>
      <c r="AE78" s="94" t="s">
        <v>3346</v>
      </c>
      <c r="AF78" s="94" t="s">
        <v>3347</v>
      </c>
      <c r="AG78" s="100" t="str">
        <f t="shared" si="21"/>
        <v>FACTURADO EN FECHA</v>
      </c>
      <c r="AH78" s="100" t="str">
        <f>IFERROR(VLOOKUP(T:T,Plan2!A:D,4,0)," ")</f>
        <v>RESFRIADO</v>
      </c>
      <c r="AI78" s="100" t="str">
        <f>IFERROR(VLOOKUP(X:X,'base sif'!A:B,2,0)," ")</f>
        <v>30.136 - SEARA</v>
      </c>
      <c r="AJ78" s="100" t="str">
        <f>IFERROR(VLOOKUP(C78,Plan1!A:E,3,0)," ")</f>
        <v xml:space="preserve"> </v>
      </c>
      <c r="AK78" s="101" t="str">
        <f>IFERROR(VLOOKUP(C78,Plan1!A:E,4,0)," ")</f>
        <v xml:space="preserve"> </v>
      </c>
      <c r="AL78" s="102" t="str">
        <f>IFERROR(VLOOKUP(C78,Plan1!A:E,5,0)," ")</f>
        <v xml:space="preserve"> </v>
      </c>
      <c r="AM78" s="102" t="str">
        <f>VLOOKUP(T78,Plan3!A:C,3,0)</f>
        <v>PULPA PIERNA ENFRIADA</v>
      </c>
    </row>
    <row r="79" spans="1:39" s="103" customFormat="1" ht="12.75" customHeight="1" x14ac:dyDescent="0.15">
      <c r="A79" s="104"/>
      <c r="B79" s="92" t="s">
        <v>34</v>
      </c>
      <c r="C79" s="92" t="s">
        <v>3093</v>
      </c>
      <c r="D79" s="93">
        <v>45840</v>
      </c>
      <c r="E79" s="94" t="s">
        <v>3091</v>
      </c>
      <c r="F79" s="95">
        <v>35</v>
      </c>
      <c r="G79" s="93">
        <v>45880</v>
      </c>
      <c r="H79" s="93">
        <v>45900</v>
      </c>
      <c r="I79" s="105">
        <v>45880</v>
      </c>
      <c r="J79" s="105">
        <v>45880</v>
      </c>
      <c r="K79" s="106">
        <f t="shared" si="19"/>
        <v>33</v>
      </c>
      <c r="L79" s="107">
        <f t="shared" si="20"/>
        <v>-2</v>
      </c>
      <c r="M79" s="105">
        <v>45880</v>
      </c>
      <c r="N79" s="93"/>
      <c r="O79" s="92" t="s">
        <v>9</v>
      </c>
      <c r="P79" s="92" t="s">
        <v>8</v>
      </c>
      <c r="Q79" s="92" t="s">
        <v>2348</v>
      </c>
      <c r="R79" s="92" t="s">
        <v>41</v>
      </c>
      <c r="S79" s="98">
        <v>994264</v>
      </c>
      <c r="T79" s="92" t="s">
        <v>102</v>
      </c>
      <c r="U79" s="92" t="s">
        <v>438</v>
      </c>
      <c r="V79" s="92" t="s">
        <v>59</v>
      </c>
      <c r="W79" s="96">
        <v>2800</v>
      </c>
      <c r="X79" s="97">
        <v>15</v>
      </c>
      <c r="Y79" s="94" t="s">
        <v>7</v>
      </c>
      <c r="Z79" s="99">
        <v>24500</v>
      </c>
      <c r="AA79" s="99">
        <v>24491.23</v>
      </c>
      <c r="AB79" s="98">
        <v>1124</v>
      </c>
      <c r="AC79" s="117"/>
      <c r="AD79" s="97">
        <v>995064</v>
      </c>
      <c r="AE79" s="94" t="s">
        <v>3352</v>
      </c>
      <c r="AF79" s="94" t="s">
        <v>3353</v>
      </c>
      <c r="AG79" s="100" t="str">
        <f t="shared" si="21"/>
        <v>FACTURADO EN FECHA</v>
      </c>
      <c r="AH79" s="100" t="str">
        <f>IFERROR(VLOOKUP(T:T,Plan2!A:D,4,0)," ")</f>
        <v xml:space="preserve"> </v>
      </c>
      <c r="AI79" s="100" t="str">
        <f>IFERROR(VLOOKUP(X:X,'base sif'!A:B,2,0)," ")</f>
        <v>30.475 - SEBERI - AB.SUINOS/IND.</v>
      </c>
      <c r="AJ79" s="100" t="str">
        <f>IFERROR(VLOOKUP(C79,Plan1!A:E,3,0)," ")</f>
        <v xml:space="preserve"> </v>
      </c>
      <c r="AK79" s="101" t="str">
        <f>IFERROR(VLOOKUP(C79,Plan1!A:E,4,0)," ")</f>
        <v xml:space="preserve"> </v>
      </c>
      <c r="AL79" s="102" t="str">
        <f>IFERROR(VLOOKUP(C79,Plan1!A:E,5,0)," ")</f>
        <v xml:space="preserve"> </v>
      </c>
      <c r="AM79" s="102" t="str">
        <f>VLOOKUP(T79,Plan3!A:C,3,0)</f>
        <v xml:space="preserve"> PULPA PIERNA</v>
      </c>
    </row>
    <row r="80" spans="1:39" s="103" customFormat="1" ht="12.75" customHeight="1" x14ac:dyDescent="0.15">
      <c r="A80" s="104"/>
      <c r="B80" s="92" t="s">
        <v>34</v>
      </c>
      <c r="C80" s="92" t="s">
        <v>3108</v>
      </c>
      <c r="D80" s="93">
        <v>45840</v>
      </c>
      <c r="E80" s="94" t="s">
        <v>3091</v>
      </c>
      <c r="F80" s="95">
        <v>34</v>
      </c>
      <c r="G80" s="93">
        <v>45880</v>
      </c>
      <c r="H80" s="93">
        <v>45893</v>
      </c>
      <c r="I80" s="105">
        <v>45880</v>
      </c>
      <c r="J80" s="105">
        <v>45880</v>
      </c>
      <c r="K80" s="106">
        <f t="shared" si="19"/>
        <v>33</v>
      </c>
      <c r="L80" s="107">
        <f t="shared" si="20"/>
        <v>-1</v>
      </c>
      <c r="M80" s="105">
        <v>45880</v>
      </c>
      <c r="N80" s="93"/>
      <c r="O80" s="92" t="s">
        <v>9</v>
      </c>
      <c r="P80" s="92" t="s">
        <v>8</v>
      </c>
      <c r="Q80" s="92" t="s">
        <v>2348</v>
      </c>
      <c r="R80" s="92" t="s">
        <v>2945</v>
      </c>
      <c r="S80" s="98">
        <v>994264</v>
      </c>
      <c r="T80" s="92" t="s">
        <v>102</v>
      </c>
      <c r="U80" s="92" t="s">
        <v>438</v>
      </c>
      <c r="V80" s="92" t="s">
        <v>59</v>
      </c>
      <c r="W80" s="96">
        <v>2800</v>
      </c>
      <c r="X80" s="97">
        <v>15</v>
      </c>
      <c r="Y80" s="94" t="s">
        <v>7</v>
      </c>
      <c r="Z80" s="99">
        <v>24500</v>
      </c>
      <c r="AA80" s="99">
        <v>24418.97</v>
      </c>
      <c r="AB80" s="98">
        <v>1115</v>
      </c>
      <c r="AC80" s="117"/>
      <c r="AD80" s="97">
        <v>995058</v>
      </c>
      <c r="AE80" s="94" t="s">
        <v>3640</v>
      </c>
      <c r="AF80" s="94" t="s">
        <v>3641</v>
      </c>
      <c r="AG80" s="100" t="str">
        <f t="shared" si="21"/>
        <v>FACTURADO EN FECHA</v>
      </c>
      <c r="AH80" s="100" t="str">
        <f>IFERROR(VLOOKUP(T:T,Plan2!A:D,4,0)," ")</f>
        <v xml:space="preserve"> </v>
      </c>
      <c r="AI80" s="100" t="str">
        <f>IFERROR(VLOOKUP(X:X,'base sif'!A:B,2,0)," ")</f>
        <v>30.475 - SEBERI - AB.SUINOS/IND.</v>
      </c>
      <c r="AJ80" s="100" t="str">
        <f>IFERROR(VLOOKUP(C80,Plan1!A:E,3,0)," ")</f>
        <v xml:space="preserve"> </v>
      </c>
      <c r="AK80" s="101" t="str">
        <f>IFERROR(VLOOKUP(C80,Plan1!A:E,4,0)," ")</f>
        <v xml:space="preserve"> </v>
      </c>
      <c r="AL80" s="102" t="str">
        <f>IFERROR(VLOOKUP(C80,Plan1!A:E,5,0)," ")</f>
        <v xml:space="preserve"> </v>
      </c>
      <c r="AM80" s="102" t="str">
        <f>VLOOKUP(T80,Plan3!A:C,3,0)</f>
        <v xml:space="preserve"> PULPA PIERNA</v>
      </c>
    </row>
    <row r="81" spans="1:39" s="103" customFormat="1" ht="12.75" customHeight="1" x14ac:dyDescent="0.15">
      <c r="A81" s="92"/>
      <c r="B81" s="92" t="s">
        <v>34</v>
      </c>
      <c r="C81" s="92" t="s">
        <v>3109</v>
      </c>
      <c r="D81" s="93">
        <v>45840</v>
      </c>
      <c r="E81" s="94" t="s">
        <v>3091</v>
      </c>
      <c r="F81" s="95">
        <v>34</v>
      </c>
      <c r="G81" s="93">
        <v>45880</v>
      </c>
      <c r="H81" s="93">
        <v>45893</v>
      </c>
      <c r="I81" s="105">
        <v>45880</v>
      </c>
      <c r="J81" s="105">
        <v>45880</v>
      </c>
      <c r="K81" s="106">
        <f t="shared" si="19"/>
        <v>33</v>
      </c>
      <c r="L81" s="107">
        <f t="shared" si="20"/>
        <v>-1</v>
      </c>
      <c r="M81" s="105">
        <v>45880</v>
      </c>
      <c r="N81" s="93"/>
      <c r="O81" s="92" t="s">
        <v>9</v>
      </c>
      <c r="P81" s="92" t="s">
        <v>8</v>
      </c>
      <c r="Q81" s="92" t="s">
        <v>2348</v>
      </c>
      <c r="R81" s="92" t="s">
        <v>41</v>
      </c>
      <c r="S81" s="98">
        <v>994264</v>
      </c>
      <c r="T81" s="92" t="s">
        <v>102</v>
      </c>
      <c r="U81" s="92" t="s">
        <v>438</v>
      </c>
      <c r="V81" s="92" t="s">
        <v>59</v>
      </c>
      <c r="W81" s="96">
        <v>2800</v>
      </c>
      <c r="X81" s="97">
        <v>15</v>
      </c>
      <c r="Y81" s="94" t="s">
        <v>7</v>
      </c>
      <c r="Z81" s="99">
        <v>24500</v>
      </c>
      <c r="AA81" s="99">
        <v>24498.77</v>
      </c>
      <c r="AB81" s="98">
        <v>1138</v>
      </c>
      <c r="AC81" s="117"/>
      <c r="AD81" s="97">
        <v>995061</v>
      </c>
      <c r="AE81" s="94" t="s">
        <v>3354</v>
      </c>
      <c r="AF81" s="94" t="s">
        <v>3355</v>
      </c>
      <c r="AG81" s="100" t="str">
        <f t="shared" si="21"/>
        <v>FACTURADO EN FECHA</v>
      </c>
      <c r="AH81" s="100" t="str">
        <f>IFERROR(VLOOKUP(T:T,Plan2!A:D,4,0)," ")</f>
        <v xml:space="preserve"> </v>
      </c>
      <c r="AI81" s="100" t="str">
        <f>IFERROR(VLOOKUP(X:X,'base sif'!A:B,2,0)," ")</f>
        <v>30.475 - SEBERI - AB.SUINOS/IND.</v>
      </c>
      <c r="AJ81" s="100" t="str">
        <f>IFERROR(VLOOKUP(C81,Plan1!A:E,3,0)," ")</f>
        <v xml:space="preserve"> </v>
      </c>
      <c r="AK81" s="101" t="str">
        <f>IFERROR(VLOOKUP(C81,Plan1!A:E,4,0)," ")</f>
        <v xml:space="preserve"> </v>
      </c>
      <c r="AL81" s="102" t="str">
        <f>IFERROR(VLOOKUP(C81,Plan1!A:E,5,0)," ")</f>
        <v xml:space="preserve"> </v>
      </c>
      <c r="AM81" s="102" t="str">
        <f>VLOOKUP(T81,Plan3!A:C,3,0)</f>
        <v xml:space="preserve"> PULPA PIERNA</v>
      </c>
    </row>
    <row r="82" spans="1:39" s="103" customFormat="1" ht="12.75" customHeight="1" x14ac:dyDescent="0.15">
      <c r="A82" s="92"/>
      <c r="B82" s="92" t="s">
        <v>34</v>
      </c>
      <c r="C82" s="92" t="s">
        <v>2931</v>
      </c>
      <c r="D82" s="93">
        <v>45814</v>
      </c>
      <c r="E82" s="94" t="s">
        <v>2927</v>
      </c>
      <c r="F82" s="95">
        <v>33</v>
      </c>
      <c r="G82" s="93">
        <v>45880</v>
      </c>
      <c r="H82" s="93">
        <v>45885</v>
      </c>
      <c r="I82" s="105">
        <v>45881</v>
      </c>
      <c r="J82" s="105">
        <v>45881</v>
      </c>
      <c r="K82" s="106">
        <f t="shared" si="19"/>
        <v>33</v>
      </c>
      <c r="L82" s="107">
        <f t="shared" si="20"/>
        <v>0</v>
      </c>
      <c r="M82" s="105"/>
      <c r="N82" s="93"/>
      <c r="O82" s="92" t="s">
        <v>9</v>
      </c>
      <c r="P82" s="92" t="s">
        <v>8</v>
      </c>
      <c r="Q82" s="92" t="s">
        <v>2348</v>
      </c>
      <c r="R82" s="92" t="s">
        <v>10</v>
      </c>
      <c r="S82" s="98">
        <v>993277</v>
      </c>
      <c r="T82" s="92" t="s">
        <v>427</v>
      </c>
      <c r="U82" s="92" t="s">
        <v>438</v>
      </c>
      <c r="V82" s="92" t="s">
        <v>428</v>
      </c>
      <c r="W82" s="96">
        <v>3000</v>
      </c>
      <c r="X82" s="97">
        <v>490</v>
      </c>
      <c r="Y82" s="94" t="s">
        <v>7</v>
      </c>
      <c r="Z82" s="99">
        <v>24500</v>
      </c>
      <c r="AA82" s="99">
        <v>24500</v>
      </c>
      <c r="AB82" s="98">
        <v>1195</v>
      </c>
      <c r="AC82" s="117"/>
      <c r="AD82" s="97">
        <v>994787</v>
      </c>
      <c r="AE82" s="94"/>
      <c r="AF82" s="94"/>
      <c r="AG82" s="100" t="str">
        <f t="shared" ref="AG82:AG125" si="22">IF(AND(I:I&lt;=$H$1:$H$1000,I:I&gt;=$G$1:$G$589),"PROGRAMADOS PARA EMBARQUE","PROGRAMADOS FUERA DE LA SEMANA")</f>
        <v>PROGRAMADOS PARA EMBARQUE</v>
      </c>
      <c r="AH82" s="100" t="str">
        <f>IFERROR(VLOOKUP(T:T,Plan2!A:D,4,0)," ")</f>
        <v xml:space="preserve"> </v>
      </c>
      <c r="AI82" s="100" t="str">
        <f>IFERROR(VLOOKUP(X:X,'base sif'!A:B,2,0)," ")</f>
        <v>30.136 - SEARA</v>
      </c>
      <c r="AJ82" s="100" t="str">
        <f>IFERROR(VLOOKUP(C82,Plan1!A:E,3,0)," ")</f>
        <v xml:space="preserve"> </v>
      </c>
      <c r="AK82" s="101" t="str">
        <f>IFERROR(VLOOKUP(C82,Plan1!A:E,4,0)," ")</f>
        <v xml:space="preserve"> </v>
      </c>
      <c r="AL82" s="102" t="str">
        <f>IFERROR(VLOOKUP(C82,Plan1!A:E,5,0)," ")</f>
        <v xml:space="preserve"> </v>
      </c>
      <c r="AM82" s="102" t="str">
        <f>VLOOKUP(T82,Plan3!A:C,3,0)</f>
        <v>PULPA PIERNA</v>
      </c>
    </row>
    <row r="83" spans="1:39" s="103" customFormat="1" ht="12.75" customHeight="1" x14ac:dyDescent="0.15">
      <c r="A83" s="104"/>
      <c r="B83" s="92" t="s">
        <v>34</v>
      </c>
      <c r="C83" s="92" t="s">
        <v>3118</v>
      </c>
      <c r="D83" s="93">
        <v>45840</v>
      </c>
      <c r="E83" s="94" t="s">
        <v>3085</v>
      </c>
      <c r="F83" s="95">
        <v>33</v>
      </c>
      <c r="G83" s="93">
        <v>45880</v>
      </c>
      <c r="H83" s="93">
        <v>45885</v>
      </c>
      <c r="I83" s="105">
        <v>45881</v>
      </c>
      <c r="J83" s="105">
        <v>45881</v>
      </c>
      <c r="K83" s="106">
        <f t="shared" si="19"/>
        <v>33</v>
      </c>
      <c r="L83" s="107">
        <f t="shared" si="20"/>
        <v>0</v>
      </c>
      <c r="M83" s="105"/>
      <c r="N83" s="93"/>
      <c r="O83" s="92" t="s">
        <v>9</v>
      </c>
      <c r="P83" s="92" t="s">
        <v>8</v>
      </c>
      <c r="Q83" s="92" t="s">
        <v>2348</v>
      </c>
      <c r="R83" s="92" t="s">
        <v>1086</v>
      </c>
      <c r="S83" s="98">
        <v>992601</v>
      </c>
      <c r="T83" s="92" t="s">
        <v>825</v>
      </c>
      <c r="U83" s="92" t="s">
        <v>438</v>
      </c>
      <c r="V83" s="92" t="s">
        <v>826</v>
      </c>
      <c r="W83" s="96">
        <v>3130</v>
      </c>
      <c r="X83" s="97">
        <v>490</v>
      </c>
      <c r="Y83" s="94" t="s">
        <v>7</v>
      </c>
      <c r="Z83" s="99">
        <v>24500</v>
      </c>
      <c r="AA83" s="99">
        <v>24500</v>
      </c>
      <c r="AB83" s="98">
        <v>1289</v>
      </c>
      <c r="AC83" s="117"/>
      <c r="AD83" s="97">
        <v>994603</v>
      </c>
      <c r="AE83" s="94"/>
      <c r="AF83" s="94"/>
      <c r="AG83" s="100" t="str">
        <f t="shared" si="22"/>
        <v>PROGRAMADOS PARA EMBARQUE</v>
      </c>
      <c r="AH83" s="100" t="str">
        <f>IFERROR(VLOOKUP(T:T,Plan2!A:D,4,0)," ")</f>
        <v xml:space="preserve"> </v>
      </c>
      <c r="AI83" s="100" t="str">
        <f>IFERROR(VLOOKUP(X:X,'base sif'!A:B,2,0)," ")</f>
        <v>30.136 - SEARA</v>
      </c>
      <c r="AJ83" s="100" t="str">
        <f>IFERROR(VLOOKUP(C83,Plan1!A:E,3,0)," ")</f>
        <v xml:space="preserve"> </v>
      </c>
      <c r="AK83" s="101" t="str">
        <f>IFERROR(VLOOKUP(C83,Plan1!A:E,4,0)," ")</f>
        <v xml:space="preserve"> </v>
      </c>
      <c r="AL83" s="102" t="str">
        <f>IFERROR(VLOOKUP(C83,Plan1!A:E,5,0)," ")</f>
        <v xml:space="preserve"> </v>
      </c>
      <c r="AM83" s="102" t="str">
        <f>VLOOKUP(T83,Plan3!A:C,3,0)</f>
        <v>PULPA PIERNA ENFRIADA</v>
      </c>
    </row>
    <row r="84" spans="1:39" s="103" customFormat="1" ht="12.75" customHeight="1" x14ac:dyDescent="0.15">
      <c r="A84" s="92"/>
      <c r="B84" s="92" t="s">
        <v>34</v>
      </c>
      <c r="C84" s="92" t="s">
        <v>3092</v>
      </c>
      <c r="D84" s="93">
        <v>45840</v>
      </c>
      <c r="E84" s="94" t="s">
        <v>3091</v>
      </c>
      <c r="F84" s="95">
        <v>34</v>
      </c>
      <c r="G84" s="93">
        <v>45880</v>
      </c>
      <c r="H84" s="93">
        <v>45893</v>
      </c>
      <c r="I84" s="105">
        <v>45881</v>
      </c>
      <c r="J84" s="105">
        <v>45881</v>
      </c>
      <c r="K84" s="106">
        <f t="shared" si="19"/>
        <v>33</v>
      </c>
      <c r="L84" s="107">
        <f t="shared" si="20"/>
        <v>-1</v>
      </c>
      <c r="M84" s="105"/>
      <c r="N84" s="93"/>
      <c r="O84" s="92" t="s">
        <v>9</v>
      </c>
      <c r="P84" s="92" t="s">
        <v>8</v>
      </c>
      <c r="Q84" s="92" t="s">
        <v>2348</v>
      </c>
      <c r="R84" s="92" t="s">
        <v>2773</v>
      </c>
      <c r="S84" s="98">
        <v>994264</v>
      </c>
      <c r="T84" s="92" t="s">
        <v>102</v>
      </c>
      <c r="U84" s="92" t="s">
        <v>438</v>
      </c>
      <c r="V84" s="92" t="s">
        <v>59</v>
      </c>
      <c r="W84" s="96">
        <v>2800</v>
      </c>
      <c r="X84" s="97">
        <v>15</v>
      </c>
      <c r="Y84" s="94" t="s">
        <v>7</v>
      </c>
      <c r="Z84" s="99">
        <v>24500</v>
      </c>
      <c r="AA84" s="99">
        <v>24500</v>
      </c>
      <c r="AB84" s="98">
        <v>1139</v>
      </c>
      <c r="AC84" s="117"/>
      <c r="AD84" s="97">
        <v>995063</v>
      </c>
      <c r="AE84" s="94"/>
      <c r="AF84" s="94"/>
      <c r="AG84" s="100" t="str">
        <f t="shared" si="22"/>
        <v>PROGRAMADOS PARA EMBARQUE</v>
      </c>
      <c r="AH84" s="100" t="str">
        <f>IFERROR(VLOOKUP(T:T,Plan2!A:D,4,0)," ")</f>
        <v xml:space="preserve"> </v>
      </c>
      <c r="AI84" s="100" t="str">
        <f>IFERROR(VLOOKUP(X:X,'base sif'!A:B,2,0)," ")</f>
        <v>30.475 - SEBERI - AB.SUINOS/IND.</v>
      </c>
      <c r="AJ84" s="100" t="str">
        <f>IFERROR(VLOOKUP(C84,Plan1!A:E,3,0)," ")</f>
        <v xml:space="preserve"> </v>
      </c>
      <c r="AK84" s="101" t="str">
        <f>IFERROR(VLOOKUP(C84,Plan1!A:E,4,0)," ")</f>
        <v xml:space="preserve"> </v>
      </c>
      <c r="AL84" s="102" t="str">
        <f>IFERROR(VLOOKUP(C84,Plan1!A:E,5,0)," ")</f>
        <v xml:space="preserve"> </v>
      </c>
      <c r="AM84" s="102" t="str">
        <f>VLOOKUP(T84,Plan3!A:C,3,0)</f>
        <v xml:space="preserve"> PULPA PIERNA</v>
      </c>
    </row>
    <row r="85" spans="1:39" s="103" customFormat="1" ht="12.75" customHeight="1" x14ac:dyDescent="0.15">
      <c r="A85" s="190"/>
      <c r="B85" s="92" t="s">
        <v>34</v>
      </c>
      <c r="C85" s="92" t="s">
        <v>3107</v>
      </c>
      <c r="D85" s="93">
        <v>45840</v>
      </c>
      <c r="E85" s="94" t="s">
        <v>3091</v>
      </c>
      <c r="F85" s="95">
        <v>34</v>
      </c>
      <c r="G85" s="93">
        <v>45880</v>
      </c>
      <c r="H85" s="93">
        <v>45893</v>
      </c>
      <c r="I85" s="105">
        <v>45881</v>
      </c>
      <c r="J85" s="105">
        <v>45881</v>
      </c>
      <c r="K85" s="106">
        <f t="shared" si="19"/>
        <v>33</v>
      </c>
      <c r="L85" s="107">
        <f t="shared" si="20"/>
        <v>-1</v>
      </c>
      <c r="M85" s="105"/>
      <c r="N85" s="93"/>
      <c r="O85" s="92" t="s">
        <v>9</v>
      </c>
      <c r="P85" s="92" t="s">
        <v>8</v>
      </c>
      <c r="Q85" s="92" t="s">
        <v>2348</v>
      </c>
      <c r="R85" s="92" t="s">
        <v>2945</v>
      </c>
      <c r="S85" s="98">
        <v>994264</v>
      </c>
      <c r="T85" s="92" t="s">
        <v>102</v>
      </c>
      <c r="U85" s="92" t="s">
        <v>438</v>
      </c>
      <c r="V85" s="92" t="s">
        <v>59</v>
      </c>
      <c r="W85" s="96">
        <v>2800</v>
      </c>
      <c r="X85" s="97">
        <v>876</v>
      </c>
      <c r="Y85" s="94" t="s">
        <v>7</v>
      </c>
      <c r="Z85" s="99">
        <v>24500</v>
      </c>
      <c r="AA85" s="99">
        <v>24500</v>
      </c>
      <c r="AB85" s="98">
        <v>1139</v>
      </c>
      <c r="AC85" s="117"/>
      <c r="AD85" s="97">
        <v>995060</v>
      </c>
      <c r="AE85" s="94"/>
      <c r="AF85" s="94"/>
      <c r="AG85" s="100" t="str">
        <f t="shared" si="22"/>
        <v>PROGRAMADOS PARA EMBARQUE</v>
      </c>
      <c r="AH85" s="100" t="str">
        <f>IFERROR(VLOOKUP(T:T,Plan2!A:D,4,0)," ")</f>
        <v xml:space="preserve"> </v>
      </c>
      <c r="AI85" s="100" t="str">
        <f>IFERROR(VLOOKUP(X:X,'base sif'!A:B,2,0)," ")</f>
        <v>36.827 - ANA RECH - AB.SUINOS/IND.</v>
      </c>
      <c r="AJ85" s="100" t="str">
        <f>IFERROR(VLOOKUP(C85,Plan1!A:E,3,0)," ")</f>
        <v xml:space="preserve"> </v>
      </c>
      <c r="AK85" s="101" t="str">
        <f>IFERROR(VLOOKUP(C85,Plan1!A:E,4,0)," ")</f>
        <v xml:space="preserve"> </v>
      </c>
      <c r="AL85" s="102" t="str">
        <f>IFERROR(VLOOKUP(C85,Plan1!A:E,5,0)," ")</f>
        <v xml:space="preserve"> </v>
      </c>
      <c r="AM85" s="102" t="str">
        <f>VLOOKUP(T85,Plan3!A:C,3,0)</f>
        <v xml:space="preserve"> PULPA PIERNA</v>
      </c>
    </row>
    <row r="86" spans="1:39" s="103" customFormat="1" ht="12.75" customHeight="1" x14ac:dyDescent="0.15">
      <c r="A86" s="190"/>
      <c r="B86" s="92" t="s">
        <v>34</v>
      </c>
      <c r="C86" s="92" t="s">
        <v>3110</v>
      </c>
      <c r="D86" s="93">
        <v>45840</v>
      </c>
      <c r="E86" s="94" t="s">
        <v>3091</v>
      </c>
      <c r="F86" s="95">
        <v>34</v>
      </c>
      <c r="G86" s="93">
        <v>45880</v>
      </c>
      <c r="H86" s="93">
        <v>45893</v>
      </c>
      <c r="I86" s="105">
        <v>45881</v>
      </c>
      <c r="J86" s="105">
        <v>45881</v>
      </c>
      <c r="K86" s="106">
        <f t="shared" si="19"/>
        <v>33</v>
      </c>
      <c r="L86" s="107">
        <f t="shared" si="20"/>
        <v>-1</v>
      </c>
      <c r="M86" s="105"/>
      <c r="N86" s="93"/>
      <c r="O86" s="92" t="s">
        <v>9</v>
      </c>
      <c r="P86" s="92" t="s">
        <v>8</v>
      </c>
      <c r="Q86" s="92" t="s">
        <v>2348</v>
      </c>
      <c r="R86" s="92" t="s">
        <v>2945</v>
      </c>
      <c r="S86" s="98">
        <v>994264</v>
      </c>
      <c r="T86" s="92" t="s">
        <v>102</v>
      </c>
      <c r="U86" s="92" t="s">
        <v>438</v>
      </c>
      <c r="V86" s="92" t="s">
        <v>59</v>
      </c>
      <c r="W86" s="96">
        <v>2800</v>
      </c>
      <c r="X86" s="97">
        <v>15</v>
      </c>
      <c r="Y86" s="94" t="s">
        <v>7</v>
      </c>
      <c r="Z86" s="99">
        <v>24500</v>
      </c>
      <c r="AA86" s="99">
        <v>24500</v>
      </c>
      <c r="AB86" s="98">
        <v>1139</v>
      </c>
      <c r="AC86" s="117"/>
      <c r="AD86" s="97">
        <v>995062</v>
      </c>
      <c r="AE86" s="94"/>
      <c r="AF86" s="94"/>
      <c r="AG86" s="100" t="str">
        <f t="shared" si="22"/>
        <v>PROGRAMADOS PARA EMBARQUE</v>
      </c>
      <c r="AH86" s="100" t="str">
        <f>IFERROR(VLOOKUP(T:T,Plan2!A:D,4,0)," ")</f>
        <v xml:space="preserve"> </v>
      </c>
      <c r="AI86" s="100" t="str">
        <f>IFERROR(VLOOKUP(X:X,'base sif'!A:B,2,0)," ")</f>
        <v>30.475 - SEBERI - AB.SUINOS/IND.</v>
      </c>
      <c r="AJ86" s="100" t="str">
        <f>IFERROR(VLOOKUP(C86,Plan1!A:E,3,0)," ")</f>
        <v xml:space="preserve"> </v>
      </c>
      <c r="AK86" s="101" t="str">
        <f>IFERROR(VLOOKUP(C86,Plan1!A:E,4,0)," ")</f>
        <v xml:space="preserve"> </v>
      </c>
      <c r="AL86" s="102" t="str">
        <f>IFERROR(VLOOKUP(C86,Plan1!A:E,5,0)," ")</f>
        <v xml:space="preserve"> </v>
      </c>
      <c r="AM86" s="102" t="str">
        <f>VLOOKUP(T86,Plan3!A:C,3,0)</f>
        <v xml:space="preserve"> PULPA PIERNA</v>
      </c>
    </row>
    <row r="87" spans="1:39" s="103" customFormat="1" ht="12.75" customHeight="1" x14ac:dyDescent="0.15">
      <c r="A87" s="190"/>
      <c r="B87" s="92" t="s">
        <v>34</v>
      </c>
      <c r="C87" s="92" t="s">
        <v>2932</v>
      </c>
      <c r="D87" s="93">
        <v>45814</v>
      </c>
      <c r="E87" s="94" t="s">
        <v>2927</v>
      </c>
      <c r="F87" s="95">
        <v>33</v>
      </c>
      <c r="G87" s="93">
        <v>45880</v>
      </c>
      <c r="H87" s="93">
        <v>45885</v>
      </c>
      <c r="I87" s="105">
        <v>45882</v>
      </c>
      <c r="J87" s="105">
        <v>45882</v>
      </c>
      <c r="K87" s="106">
        <f t="shared" si="19"/>
        <v>33</v>
      </c>
      <c r="L87" s="107">
        <f t="shared" si="20"/>
        <v>0</v>
      </c>
      <c r="M87" s="105"/>
      <c r="N87" s="93"/>
      <c r="O87" s="92" t="s">
        <v>9</v>
      </c>
      <c r="P87" s="92" t="s">
        <v>8</v>
      </c>
      <c r="Q87" s="92" t="s">
        <v>2348</v>
      </c>
      <c r="R87" s="92" t="s">
        <v>1086</v>
      </c>
      <c r="S87" s="98">
        <v>993277</v>
      </c>
      <c r="T87" s="92" t="s">
        <v>427</v>
      </c>
      <c r="U87" s="92" t="s">
        <v>438</v>
      </c>
      <c r="V87" s="92" t="s">
        <v>428</v>
      </c>
      <c r="W87" s="96">
        <v>3000</v>
      </c>
      <c r="X87" s="97">
        <v>490</v>
      </c>
      <c r="Y87" s="94" t="s">
        <v>7</v>
      </c>
      <c r="Z87" s="99">
        <v>24500</v>
      </c>
      <c r="AA87" s="99">
        <v>24500</v>
      </c>
      <c r="AB87" s="98">
        <v>1195</v>
      </c>
      <c r="AC87" s="117"/>
      <c r="AD87" s="97">
        <v>994788</v>
      </c>
      <c r="AE87" s="94"/>
      <c r="AF87" s="94"/>
      <c r="AG87" s="100" t="str">
        <f t="shared" si="22"/>
        <v>PROGRAMADOS PARA EMBARQUE</v>
      </c>
      <c r="AH87" s="100" t="str">
        <f>IFERROR(VLOOKUP(T:T,Plan2!A:D,4,0)," ")</f>
        <v xml:space="preserve"> </v>
      </c>
      <c r="AI87" s="100" t="str">
        <f>IFERROR(VLOOKUP(X:X,'base sif'!A:B,2,0)," ")</f>
        <v>30.136 - SEARA</v>
      </c>
      <c r="AJ87" s="100" t="str">
        <f>IFERROR(VLOOKUP(C87,Plan1!A:E,3,0)," ")</f>
        <v xml:space="preserve"> </v>
      </c>
      <c r="AK87" s="101" t="str">
        <f>IFERROR(VLOOKUP(C87,Plan1!A:E,4,0)," ")</f>
        <v xml:space="preserve"> </v>
      </c>
      <c r="AL87" s="102" t="str">
        <f>IFERROR(VLOOKUP(C87,Plan1!A:E,5,0)," ")</f>
        <v xml:space="preserve"> </v>
      </c>
      <c r="AM87" s="102" t="str">
        <f>VLOOKUP(T87,Plan3!A:C,3,0)</f>
        <v>PULPA PIERNA</v>
      </c>
    </row>
    <row r="88" spans="1:39" s="103" customFormat="1" ht="12.75" customHeight="1" x14ac:dyDescent="0.15">
      <c r="A88" s="104"/>
      <c r="B88" s="92" t="s">
        <v>34</v>
      </c>
      <c r="C88" s="92" t="s">
        <v>3119</v>
      </c>
      <c r="D88" s="93">
        <v>45840</v>
      </c>
      <c r="E88" s="94" t="s">
        <v>3085</v>
      </c>
      <c r="F88" s="95">
        <v>33</v>
      </c>
      <c r="G88" s="93">
        <v>45880</v>
      </c>
      <c r="H88" s="93">
        <v>45885</v>
      </c>
      <c r="I88" s="105">
        <v>45882</v>
      </c>
      <c r="J88" s="105">
        <v>45881</v>
      </c>
      <c r="K88" s="106">
        <f t="shared" si="19"/>
        <v>33</v>
      </c>
      <c r="L88" s="107">
        <f t="shared" si="20"/>
        <v>0</v>
      </c>
      <c r="M88" s="105"/>
      <c r="N88" s="93"/>
      <c r="O88" s="92" t="s">
        <v>9</v>
      </c>
      <c r="P88" s="92" t="s">
        <v>8</v>
      </c>
      <c r="Q88" s="92" t="s">
        <v>2348</v>
      </c>
      <c r="R88" s="92" t="s">
        <v>10</v>
      </c>
      <c r="S88" s="98">
        <v>992601</v>
      </c>
      <c r="T88" s="92" t="s">
        <v>825</v>
      </c>
      <c r="U88" s="92" t="s">
        <v>438</v>
      </c>
      <c r="V88" s="92" t="s">
        <v>826</v>
      </c>
      <c r="W88" s="96">
        <v>3130</v>
      </c>
      <c r="X88" s="97">
        <v>490</v>
      </c>
      <c r="Y88" s="94" t="s">
        <v>7</v>
      </c>
      <c r="Z88" s="99">
        <v>24500</v>
      </c>
      <c r="AA88" s="99">
        <v>24500</v>
      </c>
      <c r="AB88" s="98">
        <v>1289</v>
      </c>
      <c r="AC88" s="117"/>
      <c r="AD88" s="97">
        <v>994604</v>
      </c>
      <c r="AE88" s="94"/>
      <c r="AF88" s="94"/>
      <c r="AG88" s="100" t="str">
        <f t="shared" si="22"/>
        <v>PROGRAMADOS PARA EMBARQUE</v>
      </c>
      <c r="AH88" s="100" t="str">
        <f>IFERROR(VLOOKUP(T:T,Plan2!A:D,4,0)," ")</f>
        <v xml:space="preserve"> </v>
      </c>
      <c r="AI88" s="100" t="str">
        <f>IFERROR(VLOOKUP(X:X,'base sif'!A:B,2,0)," ")</f>
        <v>30.136 - SEARA</v>
      </c>
      <c r="AJ88" s="100" t="str">
        <f>IFERROR(VLOOKUP(C88,Plan1!A:E,3,0)," ")</f>
        <v xml:space="preserve"> </v>
      </c>
      <c r="AK88" s="101" t="str">
        <f>IFERROR(VLOOKUP(C88,Plan1!A:E,4,0)," ")</f>
        <v xml:space="preserve"> </v>
      </c>
      <c r="AL88" s="102" t="str">
        <f>IFERROR(VLOOKUP(C88,Plan1!A:E,5,0)," ")</f>
        <v xml:space="preserve"> </v>
      </c>
      <c r="AM88" s="102" t="str">
        <f>VLOOKUP(T88,Plan3!A:C,3,0)</f>
        <v>PULPA PIERNA ENFRIADA</v>
      </c>
    </row>
    <row r="89" spans="1:39" s="103" customFormat="1" ht="12.75" customHeight="1" x14ac:dyDescent="0.15">
      <c r="A89" s="190"/>
      <c r="B89" s="92" t="s">
        <v>34</v>
      </c>
      <c r="C89" s="92" t="s">
        <v>3120</v>
      </c>
      <c r="D89" s="93">
        <v>45840</v>
      </c>
      <c r="E89" s="94" t="s">
        <v>3085</v>
      </c>
      <c r="F89" s="95">
        <v>33</v>
      </c>
      <c r="G89" s="93">
        <v>45880</v>
      </c>
      <c r="H89" s="93">
        <v>45885</v>
      </c>
      <c r="I89" s="105">
        <v>45882</v>
      </c>
      <c r="J89" s="105">
        <v>45882</v>
      </c>
      <c r="K89" s="106">
        <f t="shared" si="19"/>
        <v>33</v>
      </c>
      <c r="L89" s="107">
        <f t="shared" si="20"/>
        <v>0</v>
      </c>
      <c r="M89" s="105"/>
      <c r="N89" s="93"/>
      <c r="O89" s="92" t="s">
        <v>9</v>
      </c>
      <c r="P89" s="92" t="s">
        <v>8</v>
      </c>
      <c r="Q89" s="92" t="s">
        <v>2348</v>
      </c>
      <c r="R89" s="92" t="s">
        <v>1086</v>
      </c>
      <c r="S89" s="98">
        <v>992601</v>
      </c>
      <c r="T89" s="92" t="s">
        <v>825</v>
      </c>
      <c r="U89" s="92" t="s">
        <v>438</v>
      </c>
      <c r="V89" s="92" t="s">
        <v>826</v>
      </c>
      <c r="W89" s="96">
        <v>3130</v>
      </c>
      <c r="X89" s="97">
        <v>490</v>
      </c>
      <c r="Y89" s="94" t="s">
        <v>7</v>
      </c>
      <c r="Z89" s="99">
        <v>24500</v>
      </c>
      <c r="AA89" s="99">
        <v>24500</v>
      </c>
      <c r="AB89" s="98">
        <v>1289</v>
      </c>
      <c r="AC89" s="117"/>
      <c r="AD89" s="97">
        <v>994605</v>
      </c>
      <c r="AE89" s="94"/>
      <c r="AF89" s="94"/>
      <c r="AG89" s="100" t="str">
        <f t="shared" si="22"/>
        <v>PROGRAMADOS PARA EMBARQUE</v>
      </c>
      <c r="AH89" s="100" t="str">
        <f>IFERROR(VLOOKUP(T:T,Plan2!A:D,4,0)," ")</f>
        <v xml:space="preserve"> </v>
      </c>
      <c r="AI89" s="100" t="str">
        <f>IFERROR(VLOOKUP(X:X,'base sif'!A:B,2,0)," ")</f>
        <v>30.136 - SEARA</v>
      </c>
      <c r="AJ89" s="100" t="str">
        <f>IFERROR(VLOOKUP(C89,Plan1!A:E,3,0)," ")</f>
        <v xml:space="preserve"> </v>
      </c>
      <c r="AK89" s="101" t="str">
        <f>IFERROR(VLOOKUP(C89,Plan1!A:E,4,0)," ")</f>
        <v xml:space="preserve"> </v>
      </c>
      <c r="AL89" s="102" t="str">
        <f>IFERROR(VLOOKUP(C89,Plan1!A:E,5,0)," ")</f>
        <v xml:space="preserve"> </v>
      </c>
      <c r="AM89" s="102" t="str">
        <f>VLOOKUP(T89,Plan3!A:C,3,0)</f>
        <v>PULPA PIERNA ENFRIADA</v>
      </c>
    </row>
    <row r="90" spans="1:39" s="103" customFormat="1" ht="12.75" customHeight="1" x14ac:dyDescent="0.15">
      <c r="A90" s="190"/>
      <c r="B90" s="92" t="s">
        <v>34</v>
      </c>
      <c r="C90" s="92" t="s">
        <v>3121</v>
      </c>
      <c r="D90" s="93">
        <v>45840</v>
      </c>
      <c r="E90" s="94" t="s">
        <v>3085</v>
      </c>
      <c r="F90" s="95">
        <v>33</v>
      </c>
      <c r="G90" s="93">
        <v>45880</v>
      </c>
      <c r="H90" s="93">
        <v>45885</v>
      </c>
      <c r="I90" s="105">
        <v>45882</v>
      </c>
      <c r="J90" s="105">
        <v>45882</v>
      </c>
      <c r="K90" s="106">
        <f t="shared" si="19"/>
        <v>33</v>
      </c>
      <c r="L90" s="107">
        <f t="shared" si="20"/>
        <v>0</v>
      </c>
      <c r="M90" s="105"/>
      <c r="N90" s="93"/>
      <c r="O90" s="92" t="s">
        <v>9</v>
      </c>
      <c r="P90" s="92" t="s">
        <v>8</v>
      </c>
      <c r="Q90" s="92" t="s">
        <v>2348</v>
      </c>
      <c r="R90" s="92" t="s">
        <v>41</v>
      </c>
      <c r="S90" s="98">
        <v>992601</v>
      </c>
      <c r="T90" s="92" t="s">
        <v>825</v>
      </c>
      <c r="U90" s="92" t="s">
        <v>438</v>
      </c>
      <c r="V90" s="92" t="s">
        <v>826</v>
      </c>
      <c r="W90" s="96">
        <v>3130</v>
      </c>
      <c r="X90" s="97">
        <v>15</v>
      </c>
      <c r="Y90" s="94" t="s">
        <v>7</v>
      </c>
      <c r="Z90" s="99">
        <v>24500</v>
      </c>
      <c r="AA90" s="99">
        <v>24500</v>
      </c>
      <c r="AB90" s="98">
        <v>1289</v>
      </c>
      <c r="AC90" s="117"/>
      <c r="AD90" s="97">
        <v>994606</v>
      </c>
      <c r="AE90" s="94"/>
      <c r="AF90" s="94"/>
      <c r="AG90" s="100" t="str">
        <f t="shared" si="22"/>
        <v>PROGRAMADOS PARA EMBARQUE</v>
      </c>
      <c r="AH90" s="100" t="str">
        <f>IFERROR(VLOOKUP(T:T,Plan2!A:D,4,0)," ")</f>
        <v xml:space="preserve"> </v>
      </c>
      <c r="AI90" s="100" t="str">
        <f>IFERROR(VLOOKUP(X:X,'base sif'!A:B,2,0)," ")</f>
        <v>30.475 - SEBERI - AB.SUINOS/IND.</v>
      </c>
      <c r="AJ90" s="100" t="str">
        <f>IFERROR(VLOOKUP(C90,Plan1!A:E,3,0)," ")</f>
        <v xml:space="preserve"> </v>
      </c>
      <c r="AK90" s="101" t="str">
        <f>IFERROR(VLOOKUP(C90,Plan1!A:E,4,0)," ")</f>
        <v xml:space="preserve"> </v>
      </c>
      <c r="AL90" s="102" t="str">
        <f>IFERROR(VLOOKUP(C90,Plan1!A:E,5,0)," ")</f>
        <v xml:space="preserve"> </v>
      </c>
      <c r="AM90" s="102" t="str">
        <f>VLOOKUP(T90,Plan3!A:C,3,0)</f>
        <v>PULPA PIERNA ENFRIADA</v>
      </c>
    </row>
    <row r="91" spans="1:39" s="103" customFormat="1" ht="12.75" customHeight="1" x14ac:dyDescent="0.15">
      <c r="A91" s="190"/>
      <c r="B91" s="92" t="s">
        <v>34</v>
      </c>
      <c r="C91" s="92" t="s">
        <v>3122</v>
      </c>
      <c r="D91" s="93">
        <v>45840</v>
      </c>
      <c r="E91" s="94" t="s">
        <v>3085</v>
      </c>
      <c r="F91" s="95">
        <v>33</v>
      </c>
      <c r="G91" s="93">
        <v>45880</v>
      </c>
      <c r="H91" s="93">
        <v>45885</v>
      </c>
      <c r="I91" s="105">
        <v>45882</v>
      </c>
      <c r="J91" s="105">
        <v>45882</v>
      </c>
      <c r="K91" s="106">
        <f t="shared" si="19"/>
        <v>33</v>
      </c>
      <c r="L91" s="107">
        <f t="shared" si="20"/>
        <v>0</v>
      </c>
      <c r="M91" s="105"/>
      <c r="N91" s="93"/>
      <c r="O91" s="92" t="s">
        <v>9</v>
      </c>
      <c r="P91" s="92" t="s">
        <v>8</v>
      </c>
      <c r="Q91" s="92" t="s">
        <v>2348</v>
      </c>
      <c r="R91" s="92" t="s">
        <v>1086</v>
      </c>
      <c r="S91" s="98">
        <v>992601</v>
      </c>
      <c r="T91" s="92" t="s">
        <v>825</v>
      </c>
      <c r="U91" s="92" t="s">
        <v>438</v>
      </c>
      <c r="V91" s="92" t="s">
        <v>826</v>
      </c>
      <c r="W91" s="96">
        <v>3130</v>
      </c>
      <c r="X91" s="97">
        <v>876</v>
      </c>
      <c r="Y91" s="94" t="s">
        <v>7</v>
      </c>
      <c r="Z91" s="99">
        <v>24500</v>
      </c>
      <c r="AA91" s="99">
        <v>24500</v>
      </c>
      <c r="AB91" s="98">
        <v>1289</v>
      </c>
      <c r="AC91" s="117"/>
      <c r="AD91" s="97">
        <v>994607</v>
      </c>
      <c r="AE91" s="94"/>
      <c r="AF91" s="94"/>
      <c r="AG91" s="100" t="str">
        <f t="shared" si="22"/>
        <v>PROGRAMADOS PARA EMBARQUE</v>
      </c>
      <c r="AH91" s="100" t="str">
        <f>IFERROR(VLOOKUP(T:T,Plan2!A:D,4,0)," ")</f>
        <v xml:space="preserve"> </v>
      </c>
      <c r="AI91" s="100" t="str">
        <f>IFERROR(VLOOKUP(X:X,'base sif'!A:B,2,0)," ")</f>
        <v>36.827 - ANA RECH - AB.SUINOS/IND.</v>
      </c>
      <c r="AJ91" s="100" t="str">
        <f>IFERROR(VLOOKUP(C91,Plan1!A:E,3,0)," ")</f>
        <v xml:space="preserve"> </v>
      </c>
      <c r="AK91" s="101" t="str">
        <f>IFERROR(VLOOKUP(C91,Plan1!A:E,4,0)," ")</f>
        <v xml:space="preserve"> </v>
      </c>
      <c r="AL91" s="102" t="str">
        <f>IFERROR(VLOOKUP(C91,Plan1!A:E,5,0)," ")</f>
        <v xml:space="preserve"> </v>
      </c>
      <c r="AM91" s="102" t="str">
        <f>VLOOKUP(T91,Plan3!A:C,3,0)</f>
        <v>PULPA PIERNA ENFRIADA</v>
      </c>
    </row>
    <row r="92" spans="1:39" s="103" customFormat="1" ht="12.75" customHeight="1" x14ac:dyDescent="0.15">
      <c r="A92" s="189"/>
      <c r="B92" s="92" t="s">
        <v>34</v>
      </c>
      <c r="C92" s="92" t="s">
        <v>2928</v>
      </c>
      <c r="D92" s="93">
        <v>45814</v>
      </c>
      <c r="E92" s="94" t="s">
        <v>2927</v>
      </c>
      <c r="F92" s="95">
        <v>33</v>
      </c>
      <c r="G92" s="93">
        <v>45880</v>
      </c>
      <c r="H92" s="93">
        <v>45885</v>
      </c>
      <c r="I92" s="105">
        <v>45883</v>
      </c>
      <c r="J92" s="105">
        <v>45882</v>
      </c>
      <c r="K92" s="106">
        <f t="shared" si="19"/>
        <v>33</v>
      </c>
      <c r="L92" s="107">
        <f t="shared" si="20"/>
        <v>0</v>
      </c>
      <c r="M92" s="105"/>
      <c r="N92" s="93"/>
      <c r="O92" s="92" t="s">
        <v>9</v>
      </c>
      <c r="P92" s="92" t="s">
        <v>8</v>
      </c>
      <c r="Q92" s="92" t="s">
        <v>2348</v>
      </c>
      <c r="R92" s="92" t="s">
        <v>1086</v>
      </c>
      <c r="S92" s="98">
        <v>993277</v>
      </c>
      <c r="T92" s="92" t="s">
        <v>427</v>
      </c>
      <c r="U92" s="92" t="s">
        <v>438</v>
      </c>
      <c r="V92" s="92" t="s">
        <v>428</v>
      </c>
      <c r="W92" s="96">
        <v>3000</v>
      </c>
      <c r="X92" s="97">
        <v>490</v>
      </c>
      <c r="Y92" s="94" t="s">
        <v>7</v>
      </c>
      <c r="Z92" s="99">
        <v>24500</v>
      </c>
      <c r="AA92" s="99">
        <v>24500</v>
      </c>
      <c r="AB92" s="98">
        <v>1195</v>
      </c>
      <c r="AC92" s="117"/>
      <c r="AD92" s="97">
        <v>994789</v>
      </c>
      <c r="AE92" s="94"/>
      <c r="AF92" s="94"/>
      <c r="AG92" s="100" t="str">
        <f t="shared" si="22"/>
        <v>PROGRAMADOS PARA EMBARQUE</v>
      </c>
      <c r="AH92" s="100" t="str">
        <f>IFERROR(VLOOKUP(T:T,Plan2!A:D,4,0)," ")</f>
        <v xml:space="preserve"> </v>
      </c>
      <c r="AI92" s="100" t="str">
        <f>IFERROR(VLOOKUP(X:X,'base sif'!A:B,2,0)," ")</f>
        <v>30.136 - SEARA</v>
      </c>
      <c r="AJ92" s="100" t="str">
        <f>IFERROR(VLOOKUP(C92,Plan1!A:E,3,0)," ")</f>
        <v xml:space="preserve"> </v>
      </c>
      <c r="AK92" s="101" t="str">
        <f>IFERROR(VLOOKUP(C92,Plan1!A:E,4,0)," ")</f>
        <v xml:space="preserve"> </v>
      </c>
      <c r="AL92" s="102" t="str">
        <f>IFERROR(VLOOKUP(C92,Plan1!A:E,5,0)," ")</f>
        <v xml:space="preserve"> </v>
      </c>
      <c r="AM92" s="102" t="str">
        <f>VLOOKUP(T92,Plan3!A:C,3,0)</f>
        <v>PULPA PIERNA</v>
      </c>
    </row>
    <row r="93" spans="1:39" s="103" customFormat="1" ht="12.75" customHeight="1" x14ac:dyDescent="0.15">
      <c r="A93" s="189"/>
      <c r="B93" s="92" t="s">
        <v>34</v>
      </c>
      <c r="C93" s="92" t="s">
        <v>3123</v>
      </c>
      <c r="D93" s="93">
        <v>45840</v>
      </c>
      <c r="E93" s="94" t="s">
        <v>3085</v>
      </c>
      <c r="F93" s="95">
        <v>33</v>
      </c>
      <c r="G93" s="93">
        <v>45880</v>
      </c>
      <c r="H93" s="93">
        <v>45885</v>
      </c>
      <c r="I93" s="105">
        <v>45883</v>
      </c>
      <c r="J93" s="105">
        <v>45883</v>
      </c>
      <c r="K93" s="106">
        <f t="shared" si="19"/>
        <v>33</v>
      </c>
      <c r="L93" s="107">
        <f t="shared" si="20"/>
        <v>0</v>
      </c>
      <c r="M93" s="105"/>
      <c r="N93" s="93"/>
      <c r="O93" s="92" t="s">
        <v>9</v>
      </c>
      <c r="P93" s="92" t="s">
        <v>8</v>
      </c>
      <c r="Q93" s="92" t="s">
        <v>2348</v>
      </c>
      <c r="R93" s="92" t="s">
        <v>10</v>
      </c>
      <c r="S93" s="98">
        <v>992601</v>
      </c>
      <c r="T93" s="92" t="s">
        <v>825</v>
      </c>
      <c r="U93" s="92" t="s">
        <v>438</v>
      </c>
      <c r="V93" s="92" t="s">
        <v>826</v>
      </c>
      <c r="W93" s="96">
        <v>3130</v>
      </c>
      <c r="X93" s="97">
        <v>490</v>
      </c>
      <c r="Y93" s="94" t="s">
        <v>7</v>
      </c>
      <c r="Z93" s="99">
        <v>24500</v>
      </c>
      <c r="AA93" s="99">
        <v>24500</v>
      </c>
      <c r="AB93" s="98">
        <v>1289</v>
      </c>
      <c r="AC93" s="117"/>
      <c r="AD93" s="97">
        <v>994608</v>
      </c>
      <c r="AE93" s="94"/>
      <c r="AF93" s="94"/>
      <c r="AG93" s="100" t="str">
        <f t="shared" si="22"/>
        <v>PROGRAMADOS PARA EMBARQUE</v>
      </c>
      <c r="AH93" s="100" t="str">
        <f>IFERROR(VLOOKUP(T:T,Plan2!A:D,4,0)," ")</f>
        <v xml:space="preserve"> </v>
      </c>
      <c r="AI93" s="100" t="str">
        <f>IFERROR(VLOOKUP(X:X,'base sif'!A:B,2,0)," ")</f>
        <v>30.136 - SEARA</v>
      </c>
      <c r="AJ93" s="100" t="str">
        <f>IFERROR(VLOOKUP(C93,Plan1!A:E,3,0)," ")</f>
        <v xml:space="preserve"> </v>
      </c>
      <c r="AK93" s="101" t="str">
        <f>IFERROR(VLOOKUP(C93,Plan1!A:E,4,0)," ")</f>
        <v xml:space="preserve"> </v>
      </c>
      <c r="AL93" s="102" t="str">
        <f>IFERROR(VLOOKUP(C93,Plan1!A:E,5,0)," ")</f>
        <v xml:space="preserve"> </v>
      </c>
      <c r="AM93" s="102" t="str">
        <f>VLOOKUP(T93,Plan3!A:C,3,0)</f>
        <v>PULPA PIERNA ENFRIADA</v>
      </c>
    </row>
    <row r="94" spans="1:39" s="103" customFormat="1" ht="12.75" customHeight="1" x14ac:dyDescent="0.15">
      <c r="A94" s="189"/>
      <c r="B94" s="92" t="s">
        <v>34</v>
      </c>
      <c r="C94" s="92" t="s">
        <v>3124</v>
      </c>
      <c r="D94" s="93">
        <v>45840</v>
      </c>
      <c r="E94" s="94" t="s">
        <v>3085</v>
      </c>
      <c r="F94" s="95">
        <v>33</v>
      </c>
      <c r="G94" s="93">
        <v>45880</v>
      </c>
      <c r="H94" s="93">
        <v>45885</v>
      </c>
      <c r="I94" s="105">
        <v>45884</v>
      </c>
      <c r="J94" s="105">
        <v>45884</v>
      </c>
      <c r="K94" s="106">
        <f t="shared" si="19"/>
        <v>33</v>
      </c>
      <c r="L94" s="107">
        <f t="shared" si="20"/>
        <v>0</v>
      </c>
      <c r="M94" s="105"/>
      <c r="N94" s="93"/>
      <c r="O94" s="92" t="s">
        <v>9</v>
      </c>
      <c r="P94" s="92" t="s">
        <v>8</v>
      </c>
      <c r="Q94" s="92" t="s">
        <v>2348</v>
      </c>
      <c r="R94" s="92" t="s">
        <v>1086</v>
      </c>
      <c r="S94" s="98">
        <v>992601</v>
      </c>
      <c r="T94" s="92" t="s">
        <v>825</v>
      </c>
      <c r="U94" s="92" t="s">
        <v>438</v>
      </c>
      <c r="V94" s="92" t="s">
        <v>826</v>
      </c>
      <c r="W94" s="96">
        <v>3130</v>
      </c>
      <c r="X94" s="97">
        <v>876</v>
      </c>
      <c r="Y94" s="94" t="s">
        <v>7</v>
      </c>
      <c r="Z94" s="99">
        <v>24500</v>
      </c>
      <c r="AA94" s="99">
        <v>24500</v>
      </c>
      <c r="AB94" s="98">
        <v>1289</v>
      </c>
      <c r="AC94" s="117"/>
      <c r="AD94" s="97">
        <v>994609</v>
      </c>
      <c r="AE94" s="94"/>
      <c r="AF94" s="94"/>
      <c r="AG94" s="100" t="str">
        <f t="shared" si="22"/>
        <v>PROGRAMADOS PARA EMBARQUE</v>
      </c>
      <c r="AH94" s="100" t="str">
        <f>IFERROR(VLOOKUP(T:T,Plan2!A:D,4,0)," ")</f>
        <v xml:space="preserve"> </v>
      </c>
      <c r="AI94" s="100" t="str">
        <f>IFERROR(VLOOKUP(X:X,'base sif'!A:B,2,0)," ")</f>
        <v>36.827 - ANA RECH - AB.SUINOS/IND.</v>
      </c>
      <c r="AJ94" s="100" t="str">
        <f>IFERROR(VLOOKUP(C94,Plan1!A:E,3,0)," ")</f>
        <v xml:space="preserve"> </v>
      </c>
      <c r="AK94" s="101" t="str">
        <f>IFERROR(VLOOKUP(C94,Plan1!A:E,4,0)," ")</f>
        <v xml:space="preserve"> </v>
      </c>
      <c r="AL94" s="102" t="str">
        <f>IFERROR(VLOOKUP(C94,Plan1!A:E,5,0)," ")</f>
        <v xml:space="preserve"> </v>
      </c>
      <c r="AM94" s="102" t="str">
        <f>VLOOKUP(T94,Plan3!A:C,3,0)</f>
        <v>PULPA PIERNA ENFRIADA</v>
      </c>
    </row>
    <row r="95" spans="1:39" s="103" customFormat="1" ht="12.75" customHeight="1" x14ac:dyDescent="0.15">
      <c r="A95" s="189"/>
      <c r="B95" s="92" t="s">
        <v>34</v>
      </c>
      <c r="C95" s="92" t="s">
        <v>3140</v>
      </c>
      <c r="D95" s="93">
        <v>45840</v>
      </c>
      <c r="E95" s="94" t="s">
        <v>3247</v>
      </c>
      <c r="F95" s="95">
        <v>33</v>
      </c>
      <c r="G95" s="93">
        <v>45880</v>
      </c>
      <c r="H95" s="93">
        <v>45886</v>
      </c>
      <c r="I95" s="105">
        <v>45884</v>
      </c>
      <c r="J95" s="105">
        <v>45884</v>
      </c>
      <c r="K95" s="106">
        <f t="shared" si="19"/>
        <v>33</v>
      </c>
      <c r="L95" s="107">
        <f t="shared" si="20"/>
        <v>0</v>
      </c>
      <c r="M95" s="105"/>
      <c r="N95" s="93"/>
      <c r="O95" s="92" t="s">
        <v>9</v>
      </c>
      <c r="P95" s="92" t="s">
        <v>8</v>
      </c>
      <c r="Q95" s="92" t="s">
        <v>2348</v>
      </c>
      <c r="R95" s="92" t="s">
        <v>1086</v>
      </c>
      <c r="S95" s="98">
        <v>995716</v>
      </c>
      <c r="T95" s="92" t="s">
        <v>84</v>
      </c>
      <c r="U95" s="92" t="s">
        <v>438</v>
      </c>
      <c r="V95" s="92" t="s">
        <v>81</v>
      </c>
      <c r="W95" s="96">
        <v>2955</v>
      </c>
      <c r="X95" s="97">
        <v>490</v>
      </c>
      <c r="Y95" s="94" t="s">
        <v>7</v>
      </c>
      <c r="Z95" s="99">
        <v>24500</v>
      </c>
      <c r="AA95" s="99">
        <v>24500</v>
      </c>
      <c r="AB95" s="98">
        <v>1256</v>
      </c>
      <c r="AC95" s="117"/>
      <c r="AD95" s="97">
        <v>994622</v>
      </c>
      <c r="AE95" s="94"/>
      <c r="AF95" s="94"/>
      <c r="AG95" s="100" t="str">
        <f t="shared" si="22"/>
        <v>PROGRAMADOS PARA EMBARQUE</v>
      </c>
      <c r="AH95" s="100" t="str">
        <f>IFERROR(VLOOKUP(T:T,Plan2!A:D,4,0)," ")</f>
        <v>RESFRIADO</v>
      </c>
      <c r="AI95" s="100" t="str">
        <f>IFERROR(VLOOKUP(X:X,'base sif'!A:B,2,0)," ")</f>
        <v>30.136 - SEARA</v>
      </c>
      <c r="AJ95" s="100" t="str">
        <f>IFERROR(VLOOKUP(C95,Plan1!A:E,3,0)," ")</f>
        <v xml:space="preserve"> </v>
      </c>
      <c r="AK95" s="101" t="str">
        <f>IFERROR(VLOOKUP(C95,Plan1!A:E,4,0)," ")</f>
        <v xml:space="preserve"> </v>
      </c>
      <c r="AL95" s="102" t="str">
        <f>IFERROR(VLOOKUP(C95,Plan1!A:E,5,0)," ")</f>
        <v xml:space="preserve"> </v>
      </c>
      <c r="AM95" s="102" t="str">
        <f>VLOOKUP(T95,Plan3!A:C,3,0)</f>
        <v>PULPA PIERNA ENFRIADA</v>
      </c>
    </row>
    <row r="96" spans="1:39" s="103" customFormat="1" ht="12.75" customHeight="1" x14ac:dyDescent="0.15">
      <c r="A96" s="189"/>
      <c r="B96" s="92" t="s">
        <v>34</v>
      </c>
      <c r="C96" s="92" t="s">
        <v>3141</v>
      </c>
      <c r="D96" s="93">
        <v>45840</v>
      </c>
      <c r="E96" s="94" t="s">
        <v>3247</v>
      </c>
      <c r="F96" s="95">
        <v>33</v>
      </c>
      <c r="G96" s="93">
        <v>45880</v>
      </c>
      <c r="H96" s="93">
        <v>45886</v>
      </c>
      <c r="I96" s="105">
        <v>45884</v>
      </c>
      <c r="J96" s="105">
        <v>45884</v>
      </c>
      <c r="K96" s="106">
        <f t="shared" si="19"/>
        <v>33</v>
      </c>
      <c r="L96" s="107">
        <f t="shared" si="20"/>
        <v>0</v>
      </c>
      <c r="M96" s="105"/>
      <c r="N96" s="93"/>
      <c r="O96" s="92" t="s">
        <v>9</v>
      </c>
      <c r="P96" s="92" t="s">
        <v>8</v>
      </c>
      <c r="Q96" s="92" t="s">
        <v>2348</v>
      </c>
      <c r="R96" s="92" t="s">
        <v>1086</v>
      </c>
      <c r="S96" s="98">
        <v>995716</v>
      </c>
      <c r="T96" s="92" t="s">
        <v>84</v>
      </c>
      <c r="U96" s="92" t="s">
        <v>438</v>
      </c>
      <c r="V96" s="92" t="s">
        <v>81</v>
      </c>
      <c r="W96" s="96">
        <v>2955</v>
      </c>
      <c r="X96" s="97">
        <v>490</v>
      </c>
      <c r="Y96" s="94" t="s">
        <v>7</v>
      </c>
      <c r="Z96" s="99">
        <v>24500</v>
      </c>
      <c r="AA96" s="99">
        <v>24500</v>
      </c>
      <c r="AB96" s="98">
        <v>1256</v>
      </c>
      <c r="AC96" s="117"/>
      <c r="AD96" s="97">
        <v>994623</v>
      </c>
      <c r="AE96" s="94"/>
      <c r="AF96" s="94"/>
      <c r="AG96" s="100" t="str">
        <f t="shared" si="22"/>
        <v>PROGRAMADOS PARA EMBARQUE</v>
      </c>
      <c r="AH96" s="100" t="str">
        <f>IFERROR(VLOOKUP(T:T,Plan2!A:D,4,0)," ")</f>
        <v>RESFRIADO</v>
      </c>
      <c r="AI96" s="100" t="str">
        <f>IFERROR(VLOOKUP(X:X,'base sif'!A:B,2,0)," ")</f>
        <v>30.136 - SEARA</v>
      </c>
      <c r="AJ96" s="100" t="str">
        <f>IFERROR(VLOOKUP(C96,Plan1!A:E,3,0)," ")</f>
        <v xml:space="preserve"> </v>
      </c>
      <c r="AK96" s="101" t="str">
        <f>IFERROR(VLOOKUP(C96,Plan1!A:E,4,0)," ")</f>
        <v xml:space="preserve"> </v>
      </c>
      <c r="AL96" s="102" t="str">
        <f>IFERROR(VLOOKUP(C96,Plan1!A:E,5,0)," ")</f>
        <v xml:space="preserve"> </v>
      </c>
      <c r="AM96" s="102" t="str">
        <f>VLOOKUP(T96,Plan3!A:C,3,0)</f>
        <v>PULPA PIERNA ENFRIADA</v>
      </c>
    </row>
    <row r="97" spans="1:39" s="103" customFormat="1" ht="12.75" customHeight="1" x14ac:dyDescent="0.15">
      <c r="A97" s="189"/>
      <c r="B97" s="92" t="s">
        <v>34</v>
      </c>
      <c r="C97" s="92" t="s">
        <v>3142</v>
      </c>
      <c r="D97" s="93">
        <v>45840</v>
      </c>
      <c r="E97" s="94" t="s">
        <v>3247</v>
      </c>
      <c r="F97" s="95">
        <v>33</v>
      </c>
      <c r="G97" s="93">
        <v>45880</v>
      </c>
      <c r="H97" s="93">
        <v>45886</v>
      </c>
      <c r="I97" s="105">
        <v>45885</v>
      </c>
      <c r="J97" s="105">
        <v>45885</v>
      </c>
      <c r="K97" s="106">
        <f t="shared" si="19"/>
        <v>33</v>
      </c>
      <c r="L97" s="107">
        <f t="shared" si="20"/>
        <v>0</v>
      </c>
      <c r="M97" s="105"/>
      <c r="N97" s="93"/>
      <c r="O97" s="92" t="s">
        <v>9</v>
      </c>
      <c r="P97" s="92" t="s">
        <v>8</v>
      </c>
      <c r="Q97" s="92" t="s">
        <v>2348</v>
      </c>
      <c r="R97" s="92" t="s">
        <v>1086</v>
      </c>
      <c r="S97" s="98">
        <v>995716</v>
      </c>
      <c r="T97" s="92" t="s">
        <v>84</v>
      </c>
      <c r="U97" s="92" t="s">
        <v>438</v>
      </c>
      <c r="V97" s="92" t="s">
        <v>81</v>
      </c>
      <c r="W97" s="96">
        <v>2955</v>
      </c>
      <c r="X97" s="97">
        <v>490</v>
      </c>
      <c r="Y97" s="94" t="s">
        <v>7</v>
      </c>
      <c r="Z97" s="99">
        <v>24500</v>
      </c>
      <c r="AA97" s="99">
        <v>24500</v>
      </c>
      <c r="AB97" s="98">
        <v>1256</v>
      </c>
      <c r="AC97" s="117"/>
      <c r="AD97" s="97">
        <v>994624</v>
      </c>
      <c r="AE97" s="94"/>
      <c r="AF97" s="94"/>
      <c r="AG97" s="100" t="str">
        <f t="shared" si="22"/>
        <v>PROGRAMADOS PARA EMBARQUE</v>
      </c>
      <c r="AH97" s="100" t="str">
        <f>IFERROR(VLOOKUP(T:T,Plan2!A:D,4,0)," ")</f>
        <v>RESFRIADO</v>
      </c>
      <c r="AI97" s="100" t="str">
        <f>IFERROR(VLOOKUP(X:X,'base sif'!A:B,2,0)," ")</f>
        <v>30.136 - SEARA</v>
      </c>
      <c r="AJ97" s="100" t="str">
        <f>IFERROR(VLOOKUP(C97,Plan1!A:E,3,0)," ")</f>
        <v xml:space="preserve"> </v>
      </c>
      <c r="AK97" s="101" t="str">
        <f>IFERROR(VLOOKUP(C97,Plan1!A:E,4,0)," ")</f>
        <v xml:space="preserve"> </v>
      </c>
      <c r="AL97" s="102" t="str">
        <f>IFERROR(VLOOKUP(C97,Plan1!A:E,5,0)," ")</f>
        <v xml:space="preserve"> </v>
      </c>
      <c r="AM97" s="102" t="str">
        <f>VLOOKUP(T97,Plan3!A:C,3,0)</f>
        <v>PULPA PIERNA ENFRIADA</v>
      </c>
    </row>
    <row r="98" spans="1:39" s="103" customFormat="1" ht="12.75" customHeight="1" x14ac:dyDescent="0.15">
      <c r="A98" s="189"/>
      <c r="B98" s="92" t="s">
        <v>34</v>
      </c>
      <c r="C98" s="92" t="s">
        <v>3094</v>
      </c>
      <c r="D98" s="93">
        <v>45840</v>
      </c>
      <c r="E98" s="94" t="s">
        <v>3091</v>
      </c>
      <c r="F98" s="95">
        <v>35</v>
      </c>
      <c r="G98" s="93">
        <v>45887</v>
      </c>
      <c r="H98" s="93">
        <v>45900</v>
      </c>
      <c r="I98" s="105">
        <v>45887</v>
      </c>
      <c r="J98" s="105">
        <v>45887</v>
      </c>
      <c r="K98" s="106">
        <f t="shared" si="19"/>
        <v>34</v>
      </c>
      <c r="L98" s="107">
        <f t="shared" si="20"/>
        <v>-1</v>
      </c>
      <c r="M98" s="105"/>
      <c r="N98" s="93"/>
      <c r="O98" s="92" t="s">
        <v>9</v>
      </c>
      <c r="P98" s="92" t="s">
        <v>8</v>
      </c>
      <c r="Q98" s="92" t="s">
        <v>2348</v>
      </c>
      <c r="R98" s="92" t="s">
        <v>41</v>
      </c>
      <c r="S98" s="98">
        <v>994264</v>
      </c>
      <c r="T98" s="92" t="s">
        <v>102</v>
      </c>
      <c r="U98" s="92" t="s">
        <v>438</v>
      </c>
      <c r="V98" s="92" t="s">
        <v>59</v>
      </c>
      <c r="W98" s="96">
        <v>2800</v>
      </c>
      <c r="X98" s="97">
        <v>15</v>
      </c>
      <c r="Y98" s="94" t="s">
        <v>7</v>
      </c>
      <c r="Z98" s="99">
        <v>24500</v>
      </c>
      <c r="AA98" s="99">
        <v>24500</v>
      </c>
      <c r="AB98" s="98">
        <v>1139</v>
      </c>
      <c r="AC98" s="117"/>
      <c r="AD98" s="97">
        <v>995066</v>
      </c>
      <c r="AE98" s="94"/>
      <c r="AF98" s="94"/>
      <c r="AG98" s="100" t="str">
        <f t="shared" si="22"/>
        <v>PROGRAMADOS PARA EMBARQUE</v>
      </c>
      <c r="AH98" s="100" t="str">
        <f>IFERROR(VLOOKUP(T:T,Plan2!A:D,4,0)," ")</f>
        <v xml:space="preserve"> </v>
      </c>
      <c r="AI98" s="100" t="str">
        <f>IFERROR(VLOOKUP(X:X,'base sif'!A:B,2,0)," ")</f>
        <v>30.475 - SEBERI - AB.SUINOS/IND.</v>
      </c>
      <c r="AJ98" s="100" t="str">
        <f>IFERROR(VLOOKUP(C98,Plan1!A:E,3,0)," ")</f>
        <v xml:space="preserve"> </v>
      </c>
      <c r="AK98" s="101" t="str">
        <f>IFERROR(VLOOKUP(C98,Plan1!A:E,4,0)," ")</f>
        <v xml:space="preserve"> </v>
      </c>
      <c r="AL98" s="102" t="str">
        <f>IFERROR(VLOOKUP(C98,Plan1!A:E,5,0)," ")</f>
        <v xml:space="preserve"> </v>
      </c>
      <c r="AM98" s="102" t="str">
        <f>VLOOKUP(T98,Plan3!A:C,3,0)</f>
        <v xml:space="preserve"> PULPA PIERNA</v>
      </c>
    </row>
    <row r="99" spans="1:39" s="103" customFormat="1" ht="12.75" customHeight="1" x14ac:dyDescent="0.15">
      <c r="A99" s="189"/>
      <c r="B99" s="92" t="s">
        <v>34</v>
      </c>
      <c r="C99" s="92" t="s">
        <v>3147</v>
      </c>
      <c r="D99" s="93">
        <v>45841</v>
      </c>
      <c r="E99" s="94" t="s">
        <v>3248</v>
      </c>
      <c r="F99" s="95">
        <v>34</v>
      </c>
      <c r="G99" s="93">
        <v>45887</v>
      </c>
      <c r="H99" s="93">
        <v>45892</v>
      </c>
      <c r="I99" s="105">
        <v>45887</v>
      </c>
      <c r="J99" s="105">
        <v>45887</v>
      </c>
      <c r="K99" s="106">
        <f t="shared" si="19"/>
        <v>34</v>
      </c>
      <c r="L99" s="107">
        <f t="shared" si="20"/>
        <v>0</v>
      </c>
      <c r="M99" s="105"/>
      <c r="N99" s="93"/>
      <c r="O99" s="92" t="s">
        <v>9</v>
      </c>
      <c r="P99" s="92" t="s">
        <v>8</v>
      </c>
      <c r="Q99" s="92" t="s">
        <v>2347</v>
      </c>
      <c r="R99" s="92" t="s">
        <v>41</v>
      </c>
      <c r="S99" s="98">
        <v>586340</v>
      </c>
      <c r="T99" s="92" t="s">
        <v>39</v>
      </c>
      <c r="U99" s="92" t="s">
        <v>438</v>
      </c>
      <c r="V99" s="92" t="s">
        <v>40</v>
      </c>
      <c r="W99" s="96">
        <v>3450</v>
      </c>
      <c r="X99" s="97">
        <v>15</v>
      </c>
      <c r="Y99" s="94" t="s">
        <v>7</v>
      </c>
      <c r="Z99" s="99">
        <v>24500</v>
      </c>
      <c r="AA99" s="99">
        <v>24500</v>
      </c>
      <c r="AB99" s="98">
        <v>1256</v>
      </c>
      <c r="AC99" s="117"/>
      <c r="AD99" s="97">
        <v>994733</v>
      </c>
      <c r="AE99" s="94"/>
      <c r="AF99" s="94"/>
      <c r="AG99" s="100" t="str">
        <f t="shared" si="22"/>
        <v>PROGRAMADOS PARA EMBARQUE</v>
      </c>
      <c r="AH99" s="100" t="str">
        <f>IFERROR(VLOOKUP(T:T,Plan2!A:D,4,0)," ")</f>
        <v xml:space="preserve"> </v>
      </c>
      <c r="AI99" s="100" t="str">
        <f>IFERROR(VLOOKUP(X:X,'base sif'!A:B,2,0)," ")</f>
        <v>30.475 - SEBERI - AB.SUINOS/IND.</v>
      </c>
      <c r="AJ99" s="100" t="str">
        <f>IFERROR(VLOOKUP(C99,Plan1!A:E,3,0)," ")</f>
        <v xml:space="preserve"> </v>
      </c>
      <c r="AK99" s="101" t="str">
        <f>IFERROR(VLOOKUP(C99,Plan1!A:E,4,0)," ")</f>
        <v xml:space="preserve"> </v>
      </c>
      <c r="AL99" s="102" t="str">
        <f>IFERROR(VLOOKUP(C99,Plan1!A:E,5,0)," ")</f>
        <v xml:space="preserve"> </v>
      </c>
      <c r="AM99" s="102" t="str">
        <f>VLOOKUP(T99,Plan3!A:C,3,0)</f>
        <v>COSTILLAR</v>
      </c>
    </row>
    <row r="100" spans="1:39" s="103" customFormat="1" ht="12.75" customHeight="1" x14ac:dyDescent="0.15">
      <c r="A100" s="92"/>
      <c r="B100" s="92" t="s">
        <v>34</v>
      </c>
      <c r="C100" s="92" t="s">
        <v>3125</v>
      </c>
      <c r="D100" s="93">
        <v>45840</v>
      </c>
      <c r="E100" s="94" t="s">
        <v>3085</v>
      </c>
      <c r="F100" s="95">
        <v>34</v>
      </c>
      <c r="G100" s="93">
        <v>45887</v>
      </c>
      <c r="H100" s="93">
        <v>45892</v>
      </c>
      <c r="I100" s="105">
        <v>45888</v>
      </c>
      <c r="J100" s="105">
        <v>45888</v>
      </c>
      <c r="K100" s="106">
        <f t="shared" si="19"/>
        <v>34</v>
      </c>
      <c r="L100" s="107">
        <f t="shared" si="20"/>
        <v>0</v>
      </c>
      <c r="M100" s="105"/>
      <c r="N100" s="93"/>
      <c r="O100" s="92" t="s">
        <v>9</v>
      </c>
      <c r="P100" s="92" t="s">
        <v>8</v>
      </c>
      <c r="Q100" s="92" t="s">
        <v>2348</v>
      </c>
      <c r="R100" s="92" t="s">
        <v>10</v>
      </c>
      <c r="S100" s="98">
        <v>992601</v>
      </c>
      <c r="T100" s="92" t="s">
        <v>825</v>
      </c>
      <c r="U100" s="92" t="s">
        <v>438</v>
      </c>
      <c r="V100" s="92" t="s">
        <v>826</v>
      </c>
      <c r="W100" s="96">
        <v>3130</v>
      </c>
      <c r="X100" s="97">
        <v>490</v>
      </c>
      <c r="Y100" s="94" t="s">
        <v>7</v>
      </c>
      <c r="Z100" s="99">
        <v>24500</v>
      </c>
      <c r="AA100" s="99">
        <v>24500</v>
      </c>
      <c r="AB100" s="98">
        <v>1289</v>
      </c>
      <c r="AC100" s="117"/>
      <c r="AD100" s="97">
        <v>994610</v>
      </c>
      <c r="AE100" s="94"/>
      <c r="AF100" s="94"/>
      <c r="AG100" s="100" t="str">
        <f t="shared" si="22"/>
        <v>PROGRAMADOS PARA EMBARQUE</v>
      </c>
      <c r="AH100" s="100" t="str">
        <f>IFERROR(VLOOKUP(T:T,Plan2!A:D,4,0)," ")</f>
        <v xml:space="preserve"> </v>
      </c>
      <c r="AI100" s="100" t="str">
        <f>IFERROR(VLOOKUP(X:X,'base sif'!A:B,2,0)," ")</f>
        <v>30.136 - SEARA</v>
      </c>
      <c r="AJ100" s="100" t="str">
        <f>IFERROR(VLOOKUP(C100,Plan1!A:E,3,0)," ")</f>
        <v xml:space="preserve"> </v>
      </c>
      <c r="AK100" s="101" t="str">
        <f>IFERROR(VLOOKUP(C100,Plan1!A:E,4,0)," ")</f>
        <v xml:space="preserve"> </v>
      </c>
      <c r="AL100" s="102" t="str">
        <f>IFERROR(VLOOKUP(C100,Plan1!A:E,5,0)," ")</f>
        <v xml:space="preserve"> </v>
      </c>
      <c r="AM100" s="102" t="str">
        <f>VLOOKUP(T100,Plan3!A:C,3,0)</f>
        <v>PULPA PIERNA ENFRIADA</v>
      </c>
    </row>
    <row r="101" spans="1:39" s="103" customFormat="1" ht="12.75" customHeight="1" x14ac:dyDescent="0.15">
      <c r="A101" s="92"/>
      <c r="B101" s="92" t="s">
        <v>34</v>
      </c>
      <c r="C101" s="92" t="s">
        <v>3126</v>
      </c>
      <c r="D101" s="93">
        <v>45840</v>
      </c>
      <c r="E101" s="94" t="s">
        <v>3085</v>
      </c>
      <c r="F101" s="95">
        <v>34</v>
      </c>
      <c r="G101" s="93">
        <v>45887</v>
      </c>
      <c r="H101" s="93">
        <v>45892</v>
      </c>
      <c r="I101" s="105">
        <v>45888</v>
      </c>
      <c r="J101" s="105">
        <v>45888</v>
      </c>
      <c r="K101" s="106">
        <f t="shared" si="19"/>
        <v>34</v>
      </c>
      <c r="L101" s="107">
        <f t="shared" si="20"/>
        <v>0</v>
      </c>
      <c r="M101" s="105"/>
      <c r="N101" s="93"/>
      <c r="O101" s="92" t="s">
        <v>9</v>
      </c>
      <c r="P101" s="92" t="s">
        <v>8</v>
      </c>
      <c r="Q101" s="92" t="s">
        <v>2348</v>
      </c>
      <c r="R101" s="92" t="s">
        <v>10</v>
      </c>
      <c r="S101" s="98">
        <v>992601</v>
      </c>
      <c r="T101" s="92" t="s">
        <v>825</v>
      </c>
      <c r="U101" s="92" t="s">
        <v>438</v>
      </c>
      <c r="V101" s="92" t="s">
        <v>826</v>
      </c>
      <c r="W101" s="96">
        <v>3130</v>
      </c>
      <c r="X101" s="97">
        <v>490</v>
      </c>
      <c r="Y101" s="94" t="s">
        <v>7</v>
      </c>
      <c r="Z101" s="99">
        <v>24500</v>
      </c>
      <c r="AA101" s="99">
        <v>24500</v>
      </c>
      <c r="AB101" s="98">
        <v>1289</v>
      </c>
      <c r="AC101" s="117"/>
      <c r="AD101" s="97">
        <v>994612</v>
      </c>
      <c r="AE101" s="94"/>
      <c r="AF101" s="94"/>
      <c r="AG101" s="100" t="str">
        <f t="shared" si="22"/>
        <v>PROGRAMADOS PARA EMBARQUE</v>
      </c>
      <c r="AH101" s="100" t="str">
        <f>IFERROR(VLOOKUP(T:T,Plan2!A:D,4,0)," ")</f>
        <v xml:space="preserve"> </v>
      </c>
      <c r="AI101" s="100" t="str">
        <f>IFERROR(VLOOKUP(X:X,'base sif'!A:B,2,0)," ")</f>
        <v>30.136 - SEARA</v>
      </c>
      <c r="AJ101" s="100" t="str">
        <f>IFERROR(VLOOKUP(C101,Plan1!A:E,3,0)," ")</f>
        <v xml:space="preserve"> </v>
      </c>
      <c r="AK101" s="101" t="str">
        <f>IFERROR(VLOOKUP(C101,Plan1!A:E,4,0)," ")</f>
        <v xml:space="preserve"> </v>
      </c>
      <c r="AL101" s="102" t="str">
        <f>IFERROR(VLOOKUP(C101,Plan1!A:E,5,0)," ")</f>
        <v xml:space="preserve"> </v>
      </c>
      <c r="AM101" s="102" t="str">
        <f>VLOOKUP(T101,Plan3!A:C,3,0)</f>
        <v>PULPA PIERNA ENFRIADA</v>
      </c>
    </row>
    <row r="102" spans="1:39" s="103" customFormat="1" ht="12.75" customHeight="1" x14ac:dyDescent="0.15">
      <c r="A102" s="92"/>
      <c r="B102" s="92" t="s">
        <v>34</v>
      </c>
      <c r="C102" s="92" t="s">
        <v>3095</v>
      </c>
      <c r="D102" s="93">
        <v>45840</v>
      </c>
      <c r="E102" s="94" t="s">
        <v>3091</v>
      </c>
      <c r="F102" s="95">
        <v>35</v>
      </c>
      <c r="G102" s="93">
        <v>45887</v>
      </c>
      <c r="H102" s="93">
        <v>45900</v>
      </c>
      <c r="I102" s="105">
        <v>45888</v>
      </c>
      <c r="J102" s="105">
        <v>45888</v>
      </c>
      <c r="K102" s="106">
        <f t="shared" si="19"/>
        <v>34</v>
      </c>
      <c r="L102" s="107">
        <f t="shared" si="20"/>
        <v>-1</v>
      </c>
      <c r="M102" s="105"/>
      <c r="N102" s="93"/>
      <c r="O102" s="92" t="s">
        <v>9</v>
      </c>
      <c r="P102" s="92" t="s">
        <v>8</v>
      </c>
      <c r="Q102" s="92" t="s">
        <v>2348</v>
      </c>
      <c r="R102" s="92" t="s">
        <v>41</v>
      </c>
      <c r="S102" s="98">
        <v>994264</v>
      </c>
      <c r="T102" s="92" t="s">
        <v>102</v>
      </c>
      <c r="U102" s="92" t="s">
        <v>438</v>
      </c>
      <c r="V102" s="92" t="s">
        <v>59</v>
      </c>
      <c r="W102" s="96">
        <v>2800</v>
      </c>
      <c r="X102" s="97">
        <v>15</v>
      </c>
      <c r="Y102" s="94" t="s">
        <v>7</v>
      </c>
      <c r="Z102" s="99">
        <v>24500</v>
      </c>
      <c r="AA102" s="99">
        <v>24500</v>
      </c>
      <c r="AB102" s="98">
        <v>1139</v>
      </c>
      <c r="AC102" s="117"/>
      <c r="AD102" s="97">
        <v>995067</v>
      </c>
      <c r="AE102" s="94"/>
      <c r="AF102" s="94"/>
      <c r="AG102" s="100" t="str">
        <f t="shared" si="22"/>
        <v>PROGRAMADOS PARA EMBARQUE</v>
      </c>
      <c r="AH102" s="100" t="str">
        <f>IFERROR(VLOOKUP(T:T,Plan2!A:D,4,0)," ")</f>
        <v xml:space="preserve"> </v>
      </c>
      <c r="AI102" s="100" t="str">
        <f>IFERROR(VLOOKUP(X:X,'base sif'!A:B,2,0)," ")</f>
        <v>30.475 - SEBERI - AB.SUINOS/IND.</v>
      </c>
      <c r="AJ102" s="100" t="str">
        <f>IFERROR(VLOOKUP(C102,Plan1!A:E,3,0)," ")</f>
        <v xml:space="preserve"> </v>
      </c>
      <c r="AK102" s="101" t="str">
        <f>IFERROR(VLOOKUP(C102,Plan1!A:E,4,0)," ")</f>
        <v xml:space="preserve"> </v>
      </c>
      <c r="AL102" s="102" t="str">
        <f>IFERROR(VLOOKUP(C102,Plan1!A:E,5,0)," ")</f>
        <v xml:space="preserve"> </v>
      </c>
      <c r="AM102" s="102" t="str">
        <f>VLOOKUP(T102,Plan3!A:C,3,0)</f>
        <v xml:space="preserve"> PULPA PIERNA</v>
      </c>
    </row>
    <row r="103" spans="1:39" s="103" customFormat="1" ht="12.75" customHeight="1" x14ac:dyDescent="0.15">
      <c r="A103" s="189"/>
      <c r="B103" s="92" t="s">
        <v>34</v>
      </c>
      <c r="C103" s="92" t="s">
        <v>3096</v>
      </c>
      <c r="D103" s="93">
        <v>45840</v>
      </c>
      <c r="E103" s="94" t="s">
        <v>3091</v>
      </c>
      <c r="F103" s="95">
        <v>35</v>
      </c>
      <c r="G103" s="93">
        <v>45887</v>
      </c>
      <c r="H103" s="93">
        <v>45900</v>
      </c>
      <c r="I103" s="105">
        <v>45888</v>
      </c>
      <c r="J103" s="105">
        <v>45888</v>
      </c>
      <c r="K103" s="106">
        <f t="shared" si="19"/>
        <v>34</v>
      </c>
      <c r="L103" s="107">
        <f t="shared" si="20"/>
        <v>-1</v>
      </c>
      <c r="M103" s="105"/>
      <c r="N103" s="93"/>
      <c r="O103" s="92" t="s">
        <v>9</v>
      </c>
      <c r="P103" s="92" t="s">
        <v>8</v>
      </c>
      <c r="Q103" s="92" t="s">
        <v>2348</v>
      </c>
      <c r="R103" s="92" t="s">
        <v>41</v>
      </c>
      <c r="S103" s="98">
        <v>994264</v>
      </c>
      <c r="T103" s="92" t="s">
        <v>102</v>
      </c>
      <c r="U103" s="92" t="s">
        <v>438</v>
      </c>
      <c r="V103" s="92" t="s">
        <v>59</v>
      </c>
      <c r="W103" s="96">
        <v>2800</v>
      </c>
      <c r="X103" s="97">
        <v>15</v>
      </c>
      <c r="Y103" s="94" t="s">
        <v>7</v>
      </c>
      <c r="Z103" s="99">
        <v>24500</v>
      </c>
      <c r="AA103" s="99">
        <v>24500</v>
      </c>
      <c r="AB103" s="98">
        <v>1139</v>
      </c>
      <c r="AC103" s="117"/>
      <c r="AD103" s="97">
        <v>995068</v>
      </c>
      <c r="AE103" s="94"/>
      <c r="AF103" s="94"/>
      <c r="AG103" s="100" t="str">
        <f t="shared" si="22"/>
        <v>PROGRAMADOS PARA EMBARQUE</v>
      </c>
      <c r="AH103" s="100" t="str">
        <f>IFERROR(VLOOKUP(T:T,Plan2!A:D,4,0)," ")</f>
        <v xml:space="preserve"> </v>
      </c>
      <c r="AI103" s="100" t="str">
        <f>IFERROR(VLOOKUP(X:X,'base sif'!A:B,2,0)," ")</f>
        <v>30.475 - SEBERI - AB.SUINOS/IND.</v>
      </c>
      <c r="AJ103" s="100" t="str">
        <f>IFERROR(VLOOKUP(C103,Plan1!A:E,3,0)," ")</f>
        <v xml:space="preserve"> </v>
      </c>
      <c r="AK103" s="101" t="str">
        <f>IFERROR(VLOOKUP(C103,Plan1!A:E,4,0)," ")</f>
        <v xml:space="preserve"> </v>
      </c>
      <c r="AL103" s="102" t="str">
        <f>IFERROR(VLOOKUP(C103,Plan1!A:E,5,0)," ")</f>
        <v xml:space="preserve"> </v>
      </c>
      <c r="AM103" s="102" t="str">
        <f>VLOOKUP(T103,Plan3!A:C,3,0)</f>
        <v xml:space="preserve"> PULPA PIERNA</v>
      </c>
    </row>
    <row r="104" spans="1:39" s="103" customFormat="1" ht="12.75" customHeight="1" x14ac:dyDescent="0.15">
      <c r="A104" s="92"/>
      <c r="B104" s="92" t="s">
        <v>34</v>
      </c>
      <c r="C104" s="92" t="s">
        <v>3097</v>
      </c>
      <c r="D104" s="93">
        <v>45840</v>
      </c>
      <c r="E104" s="94" t="s">
        <v>3091</v>
      </c>
      <c r="F104" s="95">
        <v>35</v>
      </c>
      <c r="G104" s="93">
        <v>45887</v>
      </c>
      <c r="H104" s="93">
        <v>45900</v>
      </c>
      <c r="I104" s="105">
        <v>45888</v>
      </c>
      <c r="J104" s="105">
        <v>45888</v>
      </c>
      <c r="K104" s="106">
        <f t="shared" si="19"/>
        <v>34</v>
      </c>
      <c r="L104" s="107">
        <f t="shared" si="20"/>
        <v>-1</v>
      </c>
      <c r="M104" s="105"/>
      <c r="N104" s="93"/>
      <c r="O104" s="92" t="s">
        <v>9</v>
      </c>
      <c r="P104" s="92" t="s">
        <v>8</v>
      </c>
      <c r="Q104" s="92" t="s">
        <v>2348</v>
      </c>
      <c r="R104" s="92" t="s">
        <v>41</v>
      </c>
      <c r="S104" s="98">
        <v>994264</v>
      </c>
      <c r="T104" s="92" t="s">
        <v>102</v>
      </c>
      <c r="U104" s="92" t="s">
        <v>438</v>
      </c>
      <c r="V104" s="92" t="s">
        <v>59</v>
      </c>
      <c r="W104" s="96">
        <v>2800</v>
      </c>
      <c r="X104" s="97">
        <v>15</v>
      </c>
      <c r="Y104" s="94" t="s">
        <v>7</v>
      </c>
      <c r="Z104" s="99">
        <v>24500</v>
      </c>
      <c r="AA104" s="99">
        <v>24500</v>
      </c>
      <c r="AB104" s="98">
        <v>1139</v>
      </c>
      <c r="AC104" s="117"/>
      <c r="AD104" s="97">
        <v>995069</v>
      </c>
      <c r="AE104" s="94"/>
      <c r="AF104" s="94"/>
      <c r="AG104" s="100" t="str">
        <f t="shared" si="22"/>
        <v>PROGRAMADOS PARA EMBARQUE</v>
      </c>
      <c r="AH104" s="100" t="str">
        <f>IFERROR(VLOOKUP(T:T,Plan2!A:D,4,0)," ")</f>
        <v xml:space="preserve"> </v>
      </c>
      <c r="AI104" s="100" t="str">
        <f>IFERROR(VLOOKUP(X:X,'base sif'!A:B,2,0)," ")</f>
        <v>30.475 - SEBERI - AB.SUINOS/IND.</v>
      </c>
      <c r="AJ104" s="100" t="str">
        <f>IFERROR(VLOOKUP(C104,Plan1!A:E,3,0)," ")</f>
        <v xml:space="preserve"> </v>
      </c>
      <c r="AK104" s="101" t="str">
        <f>IFERROR(VLOOKUP(C104,Plan1!A:E,4,0)," ")</f>
        <v xml:space="preserve"> </v>
      </c>
      <c r="AL104" s="102" t="str">
        <f>IFERROR(VLOOKUP(C104,Plan1!A:E,5,0)," ")</f>
        <v xml:space="preserve"> </v>
      </c>
      <c r="AM104" s="102" t="str">
        <f>VLOOKUP(T104,Plan3!A:C,3,0)</f>
        <v xml:space="preserve"> PULPA PIERNA</v>
      </c>
    </row>
    <row r="105" spans="1:39" s="103" customFormat="1" ht="12.75" customHeight="1" x14ac:dyDescent="0.15">
      <c r="A105" s="92"/>
      <c r="B105" s="92" t="s">
        <v>34</v>
      </c>
      <c r="C105" s="92" t="s">
        <v>3127</v>
      </c>
      <c r="D105" s="93">
        <v>45840</v>
      </c>
      <c r="E105" s="94" t="s">
        <v>3085</v>
      </c>
      <c r="F105" s="95">
        <v>34</v>
      </c>
      <c r="G105" s="93">
        <v>45887</v>
      </c>
      <c r="H105" s="93">
        <v>45892</v>
      </c>
      <c r="I105" s="105">
        <v>45889</v>
      </c>
      <c r="J105" s="105">
        <v>45889</v>
      </c>
      <c r="K105" s="106">
        <f t="shared" si="19"/>
        <v>34</v>
      </c>
      <c r="L105" s="107">
        <f t="shared" si="20"/>
        <v>0</v>
      </c>
      <c r="M105" s="105"/>
      <c r="N105" s="93"/>
      <c r="O105" s="92" t="s">
        <v>9</v>
      </c>
      <c r="P105" s="92" t="s">
        <v>8</v>
      </c>
      <c r="Q105" s="92" t="s">
        <v>2348</v>
      </c>
      <c r="R105" s="92" t="s">
        <v>10</v>
      </c>
      <c r="S105" s="98">
        <v>992601</v>
      </c>
      <c r="T105" s="92" t="s">
        <v>825</v>
      </c>
      <c r="U105" s="92" t="s">
        <v>438</v>
      </c>
      <c r="V105" s="92" t="s">
        <v>826</v>
      </c>
      <c r="W105" s="96">
        <v>3130</v>
      </c>
      <c r="X105" s="97">
        <v>490</v>
      </c>
      <c r="Y105" s="94" t="s">
        <v>7</v>
      </c>
      <c r="Z105" s="99">
        <v>24500</v>
      </c>
      <c r="AA105" s="99">
        <v>24500</v>
      </c>
      <c r="AB105" s="98">
        <v>1289</v>
      </c>
      <c r="AC105" s="117"/>
      <c r="AD105" s="97">
        <v>994613</v>
      </c>
      <c r="AE105" s="94"/>
      <c r="AF105" s="94"/>
      <c r="AG105" s="100" t="str">
        <f t="shared" si="22"/>
        <v>PROGRAMADOS PARA EMBARQUE</v>
      </c>
      <c r="AH105" s="100" t="str">
        <f>IFERROR(VLOOKUP(T:T,Plan2!A:D,4,0)," ")</f>
        <v xml:space="preserve"> </v>
      </c>
      <c r="AI105" s="100" t="str">
        <f>IFERROR(VLOOKUP(X:X,'base sif'!A:B,2,0)," ")</f>
        <v>30.136 - SEARA</v>
      </c>
      <c r="AJ105" s="100" t="str">
        <f>IFERROR(VLOOKUP(C105,Plan1!A:E,3,0)," ")</f>
        <v xml:space="preserve"> </v>
      </c>
      <c r="AK105" s="101" t="str">
        <f>IFERROR(VLOOKUP(C105,Plan1!A:E,4,0)," ")</f>
        <v xml:space="preserve"> </v>
      </c>
      <c r="AL105" s="102" t="str">
        <f>IFERROR(VLOOKUP(C105,Plan1!A:E,5,0)," ")</f>
        <v xml:space="preserve"> </v>
      </c>
      <c r="AM105" s="102" t="str">
        <f>VLOOKUP(T105,Plan3!A:C,3,0)</f>
        <v>PULPA PIERNA ENFRIADA</v>
      </c>
    </row>
    <row r="106" spans="1:39" s="103" customFormat="1" ht="12.75" customHeight="1" x14ac:dyDescent="0.15">
      <c r="A106" s="92"/>
      <c r="B106" s="92" t="s">
        <v>34</v>
      </c>
      <c r="C106" s="92" t="s">
        <v>3128</v>
      </c>
      <c r="D106" s="93">
        <v>45840</v>
      </c>
      <c r="E106" s="94" t="s">
        <v>3085</v>
      </c>
      <c r="F106" s="95">
        <v>34</v>
      </c>
      <c r="G106" s="93">
        <v>45887</v>
      </c>
      <c r="H106" s="93">
        <v>45892</v>
      </c>
      <c r="I106" s="105">
        <v>45889</v>
      </c>
      <c r="J106" s="105">
        <v>45889</v>
      </c>
      <c r="K106" s="106">
        <f t="shared" si="19"/>
        <v>34</v>
      </c>
      <c r="L106" s="107">
        <f t="shared" si="20"/>
        <v>0</v>
      </c>
      <c r="M106" s="105"/>
      <c r="N106" s="93"/>
      <c r="O106" s="92" t="s">
        <v>9</v>
      </c>
      <c r="P106" s="92" t="s">
        <v>8</v>
      </c>
      <c r="Q106" s="92" t="s">
        <v>2348</v>
      </c>
      <c r="R106" s="92" t="s">
        <v>41</v>
      </c>
      <c r="S106" s="98">
        <v>992601</v>
      </c>
      <c r="T106" s="92" t="s">
        <v>825</v>
      </c>
      <c r="U106" s="92" t="s">
        <v>438</v>
      </c>
      <c r="V106" s="92" t="s">
        <v>826</v>
      </c>
      <c r="W106" s="96">
        <v>3130</v>
      </c>
      <c r="X106" s="97">
        <v>15</v>
      </c>
      <c r="Y106" s="94" t="s">
        <v>7</v>
      </c>
      <c r="Z106" s="99">
        <v>24500</v>
      </c>
      <c r="AA106" s="99">
        <v>24500</v>
      </c>
      <c r="AB106" s="98">
        <v>1289</v>
      </c>
      <c r="AC106" s="117"/>
      <c r="AD106" s="97">
        <v>994614</v>
      </c>
      <c r="AE106" s="94"/>
      <c r="AF106" s="94"/>
      <c r="AG106" s="100" t="str">
        <f t="shared" si="22"/>
        <v>PROGRAMADOS PARA EMBARQUE</v>
      </c>
      <c r="AH106" s="100" t="str">
        <f>IFERROR(VLOOKUP(T:T,Plan2!A:D,4,0)," ")</f>
        <v xml:space="preserve"> </v>
      </c>
      <c r="AI106" s="100" t="str">
        <f>IFERROR(VLOOKUP(X:X,'base sif'!A:B,2,0)," ")</f>
        <v>30.475 - SEBERI - AB.SUINOS/IND.</v>
      </c>
      <c r="AJ106" s="100" t="str">
        <f>IFERROR(VLOOKUP(C106,Plan1!A:E,3,0)," ")</f>
        <v xml:space="preserve"> </v>
      </c>
      <c r="AK106" s="101" t="str">
        <f>IFERROR(VLOOKUP(C106,Plan1!A:E,4,0)," ")</f>
        <v xml:space="preserve"> </v>
      </c>
      <c r="AL106" s="102" t="str">
        <f>IFERROR(VLOOKUP(C106,Plan1!A:E,5,0)," ")</f>
        <v xml:space="preserve"> </v>
      </c>
      <c r="AM106" s="102" t="str">
        <f>VLOOKUP(T106,Plan3!A:C,3,0)</f>
        <v>PULPA PIERNA ENFRIADA</v>
      </c>
    </row>
    <row r="107" spans="1:39" s="103" customFormat="1" ht="12.75" customHeight="1" x14ac:dyDescent="0.15">
      <c r="A107" s="104"/>
      <c r="B107" s="92" t="s">
        <v>34</v>
      </c>
      <c r="C107" s="92" t="s">
        <v>3129</v>
      </c>
      <c r="D107" s="93">
        <v>45840</v>
      </c>
      <c r="E107" s="94" t="s">
        <v>3085</v>
      </c>
      <c r="F107" s="95">
        <v>34</v>
      </c>
      <c r="G107" s="93">
        <v>45887</v>
      </c>
      <c r="H107" s="93">
        <v>45892</v>
      </c>
      <c r="I107" s="105">
        <v>45889</v>
      </c>
      <c r="J107" s="105">
        <v>45889</v>
      </c>
      <c r="K107" s="106">
        <f t="shared" si="19"/>
        <v>34</v>
      </c>
      <c r="L107" s="107">
        <f t="shared" si="20"/>
        <v>0</v>
      </c>
      <c r="M107" s="105"/>
      <c r="N107" s="93"/>
      <c r="O107" s="92" t="s">
        <v>9</v>
      </c>
      <c r="P107" s="92" t="s">
        <v>8</v>
      </c>
      <c r="Q107" s="92" t="s">
        <v>2348</v>
      </c>
      <c r="R107" s="92" t="s">
        <v>1086</v>
      </c>
      <c r="S107" s="98">
        <v>992601</v>
      </c>
      <c r="T107" s="92" t="s">
        <v>825</v>
      </c>
      <c r="U107" s="92" t="s">
        <v>438</v>
      </c>
      <c r="V107" s="92" t="s">
        <v>826</v>
      </c>
      <c r="W107" s="96">
        <v>3130</v>
      </c>
      <c r="X107" s="97">
        <v>876</v>
      </c>
      <c r="Y107" s="94" t="s">
        <v>7</v>
      </c>
      <c r="Z107" s="99">
        <v>24500</v>
      </c>
      <c r="AA107" s="99">
        <v>24500</v>
      </c>
      <c r="AB107" s="98">
        <v>1289</v>
      </c>
      <c r="AC107" s="117"/>
      <c r="AD107" s="97">
        <v>994651</v>
      </c>
      <c r="AE107" s="94"/>
      <c r="AF107" s="94"/>
      <c r="AG107" s="100" t="str">
        <f t="shared" si="22"/>
        <v>PROGRAMADOS PARA EMBARQUE</v>
      </c>
      <c r="AH107" s="100" t="str">
        <f>IFERROR(VLOOKUP(T:T,Plan2!A:D,4,0)," ")</f>
        <v xml:space="preserve"> </v>
      </c>
      <c r="AI107" s="100" t="str">
        <f>IFERROR(VLOOKUP(X:X,'base sif'!A:B,2,0)," ")</f>
        <v>36.827 - ANA RECH - AB.SUINOS/IND.</v>
      </c>
      <c r="AJ107" s="100" t="str">
        <f>IFERROR(VLOOKUP(C107,Plan1!A:E,3,0)," ")</f>
        <v xml:space="preserve"> </v>
      </c>
      <c r="AK107" s="101" t="str">
        <f>IFERROR(VLOOKUP(C107,Plan1!A:E,4,0)," ")</f>
        <v xml:space="preserve"> </v>
      </c>
      <c r="AL107" s="102" t="str">
        <f>IFERROR(VLOOKUP(C107,Plan1!A:E,5,0)," ")</f>
        <v xml:space="preserve"> </v>
      </c>
      <c r="AM107" s="102" t="str">
        <f>VLOOKUP(T107,Plan3!A:C,3,0)</f>
        <v>PULPA PIERNA ENFRIADA</v>
      </c>
    </row>
    <row r="108" spans="1:39" s="103" customFormat="1" ht="12.75" customHeight="1" x14ac:dyDescent="0.15">
      <c r="A108" s="104"/>
      <c r="B108" s="92" t="s">
        <v>34</v>
      </c>
      <c r="C108" s="92" t="s">
        <v>3130</v>
      </c>
      <c r="D108" s="93">
        <v>45840</v>
      </c>
      <c r="E108" s="94" t="s">
        <v>3085</v>
      </c>
      <c r="F108" s="95">
        <v>34</v>
      </c>
      <c r="G108" s="93">
        <v>45887</v>
      </c>
      <c r="H108" s="93">
        <v>45892</v>
      </c>
      <c r="I108" s="105">
        <v>45890</v>
      </c>
      <c r="J108" s="105">
        <v>45890</v>
      </c>
      <c r="K108" s="106">
        <f t="shared" si="19"/>
        <v>34</v>
      </c>
      <c r="L108" s="107">
        <f t="shared" si="20"/>
        <v>0</v>
      </c>
      <c r="M108" s="105"/>
      <c r="N108" s="93"/>
      <c r="O108" s="92" t="s">
        <v>9</v>
      </c>
      <c r="P108" s="92" t="s">
        <v>8</v>
      </c>
      <c r="Q108" s="92" t="s">
        <v>2348</v>
      </c>
      <c r="R108" s="92" t="s">
        <v>10</v>
      </c>
      <c r="S108" s="98">
        <v>992601</v>
      </c>
      <c r="T108" s="92" t="s">
        <v>825</v>
      </c>
      <c r="U108" s="92" t="s">
        <v>438</v>
      </c>
      <c r="V108" s="92" t="s">
        <v>826</v>
      </c>
      <c r="W108" s="96">
        <v>3130</v>
      </c>
      <c r="X108" s="97">
        <v>490</v>
      </c>
      <c r="Y108" s="94" t="s">
        <v>7</v>
      </c>
      <c r="Z108" s="99">
        <v>24500</v>
      </c>
      <c r="AA108" s="99">
        <v>24500</v>
      </c>
      <c r="AB108" s="98">
        <v>1289</v>
      </c>
      <c r="AC108" s="117"/>
      <c r="AD108" s="97">
        <v>994616</v>
      </c>
      <c r="AE108" s="94"/>
      <c r="AF108" s="94"/>
      <c r="AG108" s="100" t="str">
        <f t="shared" si="22"/>
        <v>PROGRAMADOS PARA EMBARQUE</v>
      </c>
      <c r="AH108" s="100" t="str">
        <f>IFERROR(VLOOKUP(T:T,Plan2!A:D,4,0)," ")</f>
        <v xml:space="preserve"> </v>
      </c>
      <c r="AI108" s="100" t="str">
        <f>IFERROR(VLOOKUP(X:X,'base sif'!A:B,2,0)," ")</f>
        <v>30.136 - SEARA</v>
      </c>
      <c r="AJ108" s="100" t="str">
        <f>IFERROR(VLOOKUP(C108,Plan1!A:E,3,0)," ")</f>
        <v xml:space="preserve"> </v>
      </c>
      <c r="AK108" s="101" t="str">
        <f>IFERROR(VLOOKUP(C108,Plan1!A:E,4,0)," ")</f>
        <v xml:space="preserve"> </v>
      </c>
      <c r="AL108" s="102" t="str">
        <f>IFERROR(VLOOKUP(C108,Plan1!A:E,5,0)," ")</f>
        <v xml:space="preserve"> </v>
      </c>
      <c r="AM108" s="102" t="str">
        <f>VLOOKUP(T108,Plan3!A:C,3,0)</f>
        <v>PULPA PIERNA ENFRIADA</v>
      </c>
    </row>
    <row r="109" spans="1:39" s="103" customFormat="1" ht="12.75" customHeight="1" x14ac:dyDescent="0.15">
      <c r="A109" s="104"/>
      <c r="B109" s="92" t="s">
        <v>34</v>
      </c>
      <c r="C109" s="92" t="s">
        <v>3131</v>
      </c>
      <c r="D109" s="93">
        <v>45840</v>
      </c>
      <c r="E109" s="94" t="s">
        <v>3085</v>
      </c>
      <c r="F109" s="95">
        <v>34</v>
      </c>
      <c r="G109" s="93">
        <v>45887</v>
      </c>
      <c r="H109" s="93">
        <v>45892</v>
      </c>
      <c r="I109" s="105">
        <v>45891</v>
      </c>
      <c r="J109" s="105">
        <v>45891</v>
      </c>
      <c r="K109" s="106">
        <f t="shared" si="19"/>
        <v>34</v>
      </c>
      <c r="L109" s="107">
        <f t="shared" si="20"/>
        <v>0</v>
      </c>
      <c r="M109" s="105"/>
      <c r="N109" s="93"/>
      <c r="O109" s="92" t="s">
        <v>9</v>
      </c>
      <c r="P109" s="92" t="s">
        <v>8</v>
      </c>
      <c r="Q109" s="92" t="s">
        <v>2348</v>
      </c>
      <c r="R109" s="92" t="s">
        <v>1086</v>
      </c>
      <c r="S109" s="98">
        <v>992601</v>
      </c>
      <c r="T109" s="92" t="s">
        <v>825</v>
      </c>
      <c r="U109" s="92" t="s">
        <v>438</v>
      </c>
      <c r="V109" s="92" t="s">
        <v>826</v>
      </c>
      <c r="W109" s="96">
        <v>3130</v>
      </c>
      <c r="X109" s="97">
        <v>490</v>
      </c>
      <c r="Y109" s="94" t="s">
        <v>7</v>
      </c>
      <c r="Z109" s="99">
        <v>24500</v>
      </c>
      <c r="AA109" s="99">
        <v>24500</v>
      </c>
      <c r="AB109" s="98">
        <v>1289</v>
      </c>
      <c r="AC109" s="117"/>
      <c r="AD109" s="97">
        <v>994617</v>
      </c>
      <c r="AE109" s="94"/>
      <c r="AF109" s="94"/>
      <c r="AG109" s="100" t="str">
        <f t="shared" si="22"/>
        <v>PROGRAMADOS PARA EMBARQUE</v>
      </c>
      <c r="AH109" s="100" t="str">
        <f>IFERROR(VLOOKUP(T:T,Plan2!A:D,4,0)," ")</f>
        <v xml:space="preserve"> </v>
      </c>
      <c r="AI109" s="100" t="str">
        <f>IFERROR(VLOOKUP(X:X,'base sif'!A:B,2,0)," ")</f>
        <v>30.136 - SEARA</v>
      </c>
      <c r="AJ109" s="100" t="str">
        <f>IFERROR(VLOOKUP(C109,Plan1!A:E,3,0)," ")</f>
        <v xml:space="preserve"> </v>
      </c>
      <c r="AK109" s="101" t="str">
        <f>IFERROR(VLOOKUP(C109,Plan1!A:E,4,0)," ")</f>
        <v xml:space="preserve"> </v>
      </c>
      <c r="AL109" s="102" t="str">
        <f>IFERROR(VLOOKUP(C109,Plan1!A:E,5,0)," ")</f>
        <v xml:space="preserve"> </v>
      </c>
      <c r="AM109" s="102" t="str">
        <f>VLOOKUP(T109,Plan3!A:C,3,0)</f>
        <v>PULPA PIERNA ENFRIADA</v>
      </c>
    </row>
    <row r="110" spans="1:39" s="103" customFormat="1" ht="12.75" customHeight="1" x14ac:dyDescent="0.15">
      <c r="A110" s="104"/>
      <c r="B110" s="92" t="s">
        <v>34</v>
      </c>
      <c r="C110" s="92" t="s">
        <v>3143</v>
      </c>
      <c r="D110" s="93">
        <v>45840</v>
      </c>
      <c r="E110" s="94" t="s">
        <v>3247</v>
      </c>
      <c r="F110" s="95">
        <v>34</v>
      </c>
      <c r="G110" s="93">
        <v>45887</v>
      </c>
      <c r="H110" s="93">
        <v>45893</v>
      </c>
      <c r="I110" s="105">
        <v>45891</v>
      </c>
      <c r="J110" s="105">
        <v>45891</v>
      </c>
      <c r="K110" s="106">
        <f t="shared" si="19"/>
        <v>34</v>
      </c>
      <c r="L110" s="107">
        <f t="shared" si="20"/>
        <v>0</v>
      </c>
      <c r="M110" s="105"/>
      <c r="N110" s="93"/>
      <c r="O110" s="92" t="s">
        <v>9</v>
      </c>
      <c r="P110" s="92" t="s">
        <v>8</v>
      </c>
      <c r="Q110" s="92" t="s">
        <v>2348</v>
      </c>
      <c r="R110" s="92" t="s">
        <v>1086</v>
      </c>
      <c r="S110" s="98">
        <v>995716</v>
      </c>
      <c r="T110" s="92" t="s">
        <v>84</v>
      </c>
      <c r="U110" s="92" t="s">
        <v>438</v>
      </c>
      <c r="V110" s="92" t="s">
        <v>81</v>
      </c>
      <c r="W110" s="96">
        <v>2955</v>
      </c>
      <c r="X110" s="97">
        <v>490</v>
      </c>
      <c r="Y110" s="94" t="s">
        <v>7</v>
      </c>
      <c r="Z110" s="99">
        <v>24500</v>
      </c>
      <c r="AA110" s="99">
        <v>24500</v>
      </c>
      <c r="AB110" s="98">
        <v>1256</v>
      </c>
      <c r="AC110" s="117"/>
      <c r="AD110" s="97">
        <v>994625</v>
      </c>
      <c r="AE110" s="94"/>
      <c r="AF110" s="94"/>
      <c r="AG110" s="100" t="str">
        <f t="shared" si="22"/>
        <v>PROGRAMADOS PARA EMBARQUE</v>
      </c>
      <c r="AH110" s="100" t="str">
        <f>IFERROR(VLOOKUP(T:T,Plan2!A:D,4,0)," ")</f>
        <v>RESFRIADO</v>
      </c>
      <c r="AI110" s="100" t="str">
        <f>IFERROR(VLOOKUP(X:X,'base sif'!A:B,2,0)," ")</f>
        <v>30.136 - SEARA</v>
      </c>
      <c r="AJ110" s="100" t="str">
        <f>IFERROR(VLOOKUP(C110,Plan1!A:E,3,0)," ")</f>
        <v xml:space="preserve"> </v>
      </c>
      <c r="AK110" s="101" t="str">
        <f>IFERROR(VLOOKUP(C110,Plan1!A:E,4,0)," ")</f>
        <v xml:space="preserve"> </v>
      </c>
      <c r="AL110" s="102" t="str">
        <f>IFERROR(VLOOKUP(C110,Plan1!A:E,5,0)," ")</f>
        <v xml:space="preserve"> </v>
      </c>
      <c r="AM110" s="102" t="str">
        <f>VLOOKUP(T110,Plan3!A:C,3,0)</f>
        <v>PULPA PIERNA ENFRIADA</v>
      </c>
    </row>
    <row r="111" spans="1:39" s="103" customFormat="1" ht="12.75" customHeight="1" x14ac:dyDescent="0.15">
      <c r="A111" s="104"/>
      <c r="B111" s="92" t="s">
        <v>34</v>
      </c>
      <c r="C111" s="92" t="s">
        <v>3144</v>
      </c>
      <c r="D111" s="93">
        <v>45840</v>
      </c>
      <c r="E111" s="94" t="s">
        <v>3247</v>
      </c>
      <c r="F111" s="95">
        <v>34</v>
      </c>
      <c r="G111" s="93">
        <v>45887</v>
      </c>
      <c r="H111" s="93">
        <v>45893</v>
      </c>
      <c r="I111" s="105">
        <v>45891</v>
      </c>
      <c r="J111" s="105">
        <v>45891</v>
      </c>
      <c r="K111" s="106">
        <f t="shared" si="19"/>
        <v>34</v>
      </c>
      <c r="L111" s="107">
        <f t="shared" si="20"/>
        <v>0</v>
      </c>
      <c r="M111" s="105"/>
      <c r="N111" s="93"/>
      <c r="O111" s="92" t="s">
        <v>9</v>
      </c>
      <c r="P111" s="92" t="s">
        <v>8</v>
      </c>
      <c r="Q111" s="92" t="s">
        <v>2348</v>
      </c>
      <c r="R111" s="92" t="s">
        <v>1086</v>
      </c>
      <c r="S111" s="98">
        <v>995716</v>
      </c>
      <c r="T111" s="92" t="s">
        <v>84</v>
      </c>
      <c r="U111" s="92" t="s">
        <v>438</v>
      </c>
      <c r="V111" s="92" t="s">
        <v>81</v>
      </c>
      <c r="W111" s="96">
        <v>2955</v>
      </c>
      <c r="X111" s="97">
        <v>490</v>
      </c>
      <c r="Y111" s="94" t="s">
        <v>7</v>
      </c>
      <c r="Z111" s="99">
        <v>24500</v>
      </c>
      <c r="AA111" s="99">
        <v>24500</v>
      </c>
      <c r="AB111" s="98">
        <v>1256</v>
      </c>
      <c r="AC111" s="117"/>
      <c r="AD111" s="97">
        <v>994627</v>
      </c>
      <c r="AE111" s="94"/>
      <c r="AF111" s="94"/>
      <c r="AG111" s="100" t="str">
        <f t="shared" si="22"/>
        <v>PROGRAMADOS PARA EMBARQUE</v>
      </c>
      <c r="AH111" s="100" t="str">
        <f>IFERROR(VLOOKUP(T:T,Plan2!A:D,4,0)," ")</f>
        <v>RESFRIADO</v>
      </c>
      <c r="AI111" s="100" t="str">
        <f>IFERROR(VLOOKUP(X:X,'base sif'!A:B,2,0)," ")</f>
        <v>30.136 - SEARA</v>
      </c>
      <c r="AJ111" s="100" t="str">
        <f>IFERROR(VLOOKUP(C111,Plan1!A:E,3,0)," ")</f>
        <v xml:space="preserve"> </v>
      </c>
      <c r="AK111" s="101" t="str">
        <f>IFERROR(VLOOKUP(C111,Plan1!A:E,4,0)," ")</f>
        <v xml:space="preserve"> </v>
      </c>
      <c r="AL111" s="102" t="str">
        <f>IFERROR(VLOOKUP(C111,Plan1!A:E,5,0)," ")</f>
        <v xml:space="preserve"> </v>
      </c>
      <c r="AM111" s="102" t="str">
        <f>VLOOKUP(T111,Plan3!A:C,3,0)</f>
        <v>PULPA PIERNA ENFRIADA</v>
      </c>
    </row>
    <row r="112" spans="1:39" s="103" customFormat="1" ht="12.75" customHeight="1" x14ac:dyDescent="0.15">
      <c r="A112" s="104"/>
      <c r="B112" s="92" t="s">
        <v>34</v>
      </c>
      <c r="C112" s="92" t="s">
        <v>3145</v>
      </c>
      <c r="D112" s="93">
        <v>45840</v>
      </c>
      <c r="E112" s="94" t="s">
        <v>3247</v>
      </c>
      <c r="F112" s="95">
        <v>34</v>
      </c>
      <c r="G112" s="93">
        <v>45887</v>
      </c>
      <c r="H112" s="93">
        <v>45893</v>
      </c>
      <c r="I112" s="105">
        <v>45892</v>
      </c>
      <c r="J112" s="105">
        <v>45892</v>
      </c>
      <c r="K112" s="106">
        <f t="shared" si="19"/>
        <v>34</v>
      </c>
      <c r="L112" s="107">
        <f t="shared" si="20"/>
        <v>0</v>
      </c>
      <c r="M112" s="105"/>
      <c r="N112" s="93"/>
      <c r="O112" s="92" t="s">
        <v>9</v>
      </c>
      <c r="P112" s="92" t="s">
        <v>8</v>
      </c>
      <c r="Q112" s="92" t="s">
        <v>2348</v>
      </c>
      <c r="R112" s="92" t="s">
        <v>1086</v>
      </c>
      <c r="S112" s="98">
        <v>995716</v>
      </c>
      <c r="T112" s="92" t="s">
        <v>84</v>
      </c>
      <c r="U112" s="92" t="s">
        <v>438</v>
      </c>
      <c r="V112" s="92" t="s">
        <v>81</v>
      </c>
      <c r="W112" s="96">
        <v>2955</v>
      </c>
      <c r="X112" s="97">
        <v>490</v>
      </c>
      <c r="Y112" s="94" t="s">
        <v>7</v>
      </c>
      <c r="Z112" s="99">
        <v>24500</v>
      </c>
      <c r="AA112" s="99">
        <v>24500</v>
      </c>
      <c r="AB112" s="98">
        <v>1256</v>
      </c>
      <c r="AC112" s="117"/>
      <c r="AD112" s="97">
        <v>994628</v>
      </c>
      <c r="AE112" s="94"/>
      <c r="AF112" s="94"/>
      <c r="AG112" s="100" t="str">
        <f t="shared" si="22"/>
        <v>PROGRAMADOS PARA EMBARQUE</v>
      </c>
      <c r="AH112" s="100" t="str">
        <f>IFERROR(VLOOKUP(T:T,Plan2!A:D,4,0)," ")</f>
        <v>RESFRIADO</v>
      </c>
      <c r="AI112" s="100" t="str">
        <f>IFERROR(VLOOKUP(X:X,'base sif'!A:B,2,0)," ")</f>
        <v>30.136 - SEARA</v>
      </c>
      <c r="AJ112" s="100" t="str">
        <f>IFERROR(VLOOKUP(C112,Plan1!A:E,3,0)," ")</f>
        <v xml:space="preserve"> </v>
      </c>
      <c r="AK112" s="101" t="str">
        <f>IFERROR(VLOOKUP(C112,Plan1!A:E,4,0)," ")</f>
        <v xml:space="preserve"> </v>
      </c>
      <c r="AL112" s="102" t="str">
        <f>IFERROR(VLOOKUP(C112,Plan1!A:E,5,0)," ")</f>
        <v xml:space="preserve"> </v>
      </c>
      <c r="AM112" s="102" t="str">
        <f>VLOOKUP(T112,Plan3!A:C,3,0)</f>
        <v>PULPA PIERNA ENFRIADA</v>
      </c>
    </row>
    <row r="113" spans="1:39" s="103" customFormat="1" ht="12.75" customHeight="1" x14ac:dyDescent="0.15">
      <c r="A113" s="104"/>
      <c r="B113" s="92" t="s">
        <v>34</v>
      </c>
      <c r="C113" s="92" t="s">
        <v>3098</v>
      </c>
      <c r="D113" s="93">
        <v>45840</v>
      </c>
      <c r="E113" s="94" t="s">
        <v>3091</v>
      </c>
      <c r="F113" s="95">
        <v>36</v>
      </c>
      <c r="G113" s="93">
        <v>45894</v>
      </c>
      <c r="H113" s="93">
        <v>45906</v>
      </c>
      <c r="I113" s="105">
        <v>45894</v>
      </c>
      <c r="J113" s="105">
        <v>45894</v>
      </c>
      <c r="K113" s="106">
        <f t="shared" si="19"/>
        <v>35</v>
      </c>
      <c r="L113" s="107">
        <f t="shared" si="20"/>
        <v>-1</v>
      </c>
      <c r="M113" s="105"/>
      <c r="N113" s="93"/>
      <c r="O113" s="92" t="s">
        <v>9</v>
      </c>
      <c r="P113" s="92" t="s">
        <v>8</v>
      </c>
      <c r="Q113" s="92" t="s">
        <v>2348</v>
      </c>
      <c r="R113" s="92"/>
      <c r="S113" s="98">
        <v>994264</v>
      </c>
      <c r="T113" s="92" t="s">
        <v>102</v>
      </c>
      <c r="U113" s="92" t="s">
        <v>438</v>
      </c>
      <c r="V113" s="92" t="s">
        <v>59</v>
      </c>
      <c r="W113" s="96">
        <v>2800</v>
      </c>
      <c r="X113" s="97">
        <v>15</v>
      </c>
      <c r="Y113" s="94" t="s">
        <v>7</v>
      </c>
      <c r="Z113" s="99">
        <v>24500</v>
      </c>
      <c r="AA113" s="99">
        <v>24500</v>
      </c>
      <c r="AB113" s="98">
        <v>1139</v>
      </c>
      <c r="AC113" s="117"/>
      <c r="AD113" s="97">
        <v>1002334</v>
      </c>
      <c r="AE113" s="94"/>
      <c r="AF113" s="94"/>
      <c r="AG113" s="100" t="str">
        <f t="shared" si="22"/>
        <v>PROGRAMADOS PARA EMBARQUE</v>
      </c>
      <c r="AH113" s="100" t="str">
        <f>IFERROR(VLOOKUP(T:T,Plan2!A:D,4,0)," ")</f>
        <v xml:space="preserve"> </v>
      </c>
      <c r="AI113" s="100" t="str">
        <f>IFERROR(VLOOKUP(X:X,'base sif'!A:B,2,0)," ")</f>
        <v>30.475 - SEBERI - AB.SUINOS/IND.</v>
      </c>
      <c r="AJ113" s="100" t="str">
        <f>IFERROR(VLOOKUP(C113,Plan1!A:E,3,0)," ")</f>
        <v xml:space="preserve"> </v>
      </c>
      <c r="AK113" s="101" t="str">
        <f>IFERROR(VLOOKUP(C113,Plan1!A:E,4,0)," ")</f>
        <v xml:space="preserve"> </v>
      </c>
      <c r="AL113" s="102" t="str">
        <f>IFERROR(VLOOKUP(C113,Plan1!A:E,5,0)," ")</f>
        <v xml:space="preserve"> </v>
      </c>
      <c r="AM113" s="102" t="str">
        <f>VLOOKUP(T113,Plan3!A:C,3,0)</f>
        <v xml:space="preserve"> PULPA PIERNA</v>
      </c>
    </row>
    <row r="114" spans="1:39" s="103" customFormat="1" ht="12.75" customHeight="1" x14ac:dyDescent="0.15">
      <c r="A114" s="104"/>
      <c r="B114" s="92" t="s">
        <v>34</v>
      </c>
      <c r="C114" s="92" t="s">
        <v>3099</v>
      </c>
      <c r="D114" s="93">
        <v>45840</v>
      </c>
      <c r="E114" s="94" t="s">
        <v>3091</v>
      </c>
      <c r="F114" s="95">
        <v>36</v>
      </c>
      <c r="G114" s="93">
        <v>45894</v>
      </c>
      <c r="H114" s="93">
        <v>45906</v>
      </c>
      <c r="I114" s="105">
        <v>45894</v>
      </c>
      <c r="J114" s="105">
        <v>45894</v>
      </c>
      <c r="K114" s="106">
        <f t="shared" si="19"/>
        <v>35</v>
      </c>
      <c r="L114" s="107">
        <f t="shared" si="20"/>
        <v>-1</v>
      </c>
      <c r="M114" s="105"/>
      <c r="N114" s="93"/>
      <c r="O114" s="92" t="s">
        <v>9</v>
      </c>
      <c r="P114" s="92" t="s">
        <v>8</v>
      </c>
      <c r="Q114" s="92" t="s">
        <v>2348</v>
      </c>
      <c r="R114" s="92"/>
      <c r="S114" s="98">
        <v>994264</v>
      </c>
      <c r="T114" s="92" t="s">
        <v>102</v>
      </c>
      <c r="U114" s="92" t="s">
        <v>438</v>
      </c>
      <c r="V114" s="92" t="s">
        <v>59</v>
      </c>
      <c r="W114" s="96">
        <v>2800</v>
      </c>
      <c r="X114" s="97">
        <v>15</v>
      </c>
      <c r="Y114" s="94" t="s">
        <v>7</v>
      </c>
      <c r="Z114" s="99">
        <v>24500</v>
      </c>
      <c r="AA114" s="99">
        <v>24500</v>
      </c>
      <c r="AB114" s="98">
        <v>1139</v>
      </c>
      <c r="AC114" s="117"/>
      <c r="AD114" s="97">
        <v>1002335</v>
      </c>
      <c r="AE114" s="94"/>
      <c r="AF114" s="94"/>
      <c r="AG114" s="100" t="str">
        <f t="shared" si="22"/>
        <v>PROGRAMADOS PARA EMBARQUE</v>
      </c>
      <c r="AH114" s="100" t="str">
        <f>IFERROR(VLOOKUP(T:T,Plan2!A:D,4,0)," ")</f>
        <v xml:space="preserve"> </v>
      </c>
      <c r="AI114" s="100" t="str">
        <f>IFERROR(VLOOKUP(X:X,'base sif'!A:B,2,0)," ")</f>
        <v>30.475 - SEBERI - AB.SUINOS/IND.</v>
      </c>
      <c r="AJ114" s="100" t="str">
        <f>IFERROR(VLOOKUP(C114,Plan1!A:E,3,0)," ")</f>
        <v xml:space="preserve"> </v>
      </c>
      <c r="AK114" s="101" t="str">
        <f>IFERROR(VLOOKUP(C114,Plan1!A:E,4,0)," ")</f>
        <v xml:space="preserve"> </v>
      </c>
      <c r="AL114" s="102" t="str">
        <f>IFERROR(VLOOKUP(C114,Plan1!A:E,5,0)," ")</f>
        <v xml:space="preserve"> </v>
      </c>
      <c r="AM114" s="102" t="str">
        <f>VLOOKUP(T114,Plan3!A:C,3,0)</f>
        <v xml:space="preserve"> PULPA PIERNA</v>
      </c>
    </row>
    <row r="115" spans="1:39" s="103" customFormat="1" ht="12.75" customHeight="1" x14ac:dyDescent="0.15">
      <c r="A115" s="104"/>
      <c r="B115" s="92" t="s">
        <v>34</v>
      </c>
      <c r="C115" s="92" t="s">
        <v>3100</v>
      </c>
      <c r="D115" s="93">
        <v>45840</v>
      </c>
      <c r="E115" s="94" t="s">
        <v>3091</v>
      </c>
      <c r="F115" s="95">
        <v>36</v>
      </c>
      <c r="G115" s="93">
        <v>45894</v>
      </c>
      <c r="H115" s="93">
        <v>45906</v>
      </c>
      <c r="I115" s="105">
        <v>45895</v>
      </c>
      <c r="J115" s="105">
        <v>45895</v>
      </c>
      <c r="K115" s="106">
        <f t="shared" si="19"/>
        <v>35</v>
      </c>
      <c r="L115" s="107">
        <f t="shared" si="20"/>
        <v>-1</v>
      </c>
      <c r="M115" s="105"/>
      <c r="N115" s="93"/>
      <c r="O115" s="92" t="s">
        <v>9</v>
      </c>
      <c r="P115" s="92" t="s">
        <v>8</v>
      </c>
      <c r="Q115" s="92" t="s">
        <v>2348</v>
      </c>
      <c r="R115" s="92"/>
      <c r="S115" s="98">
        <v>994264</v>
      </c>
      <c r="T115" s="92" t="s">
        <v>102</v>
      </c>
      <c r="U115" s="92" t="s">
        <v>438</v>
      </c>
      <c r="V115" s="92" t="s">
        <v>59</v>
      </c>
      <c r="W115" s="96">
        <v>2800</v>
      </c>
      <c r="X115" s="97">
        <v>15</v>
      </c>
      <c r="Y115" s="94" t="s">
        <v>7</v>
      </c>
      <c r="Z115" s="99">
        <v>24500</v>
      </c>
      <c r="AA115" s="99">
        <v>24500</v>
      </c>
      <c r="AB115" s="98">
        <v>1139</v>
      </c>
      <c r="AC115" s="117"/>
      <c r="AD115" s="97">
        <v>1002336</v>
      </c>
      <c r="AE115" s="94"/>
      <c r="AF115" s="94"/>
      <c r="AG115" s="100" t="str">
        <f t="shared" si="22"/>
        <v>PROGRAMADOS PARA EMBARQUE</v>
      </c>
      <c r="AH115" s="100" t="str">
        <f>IFERROR(VLOOKUP(T:T,Plan2!A:D,4,0)," ")</f>
        <v xml:space="preserve"> </v>
      </c>
      <c r="AI115" s="100" t="str">
        <f>IFERROR(VLOOKUP(X:X,'base sif'!A:B,2,0)," ")</f>
        <v>30.475 - SEBERI - AB.SUINOS/IND.</v>
      </c>
      <c r="AJ115" s="100" t="str">
        <f>IFERROR(VLOOKUP(C115,Plan1!A:E,3,0)," ")</f>
        <v xml:space="preserve"> </v>
      </c>
      <c r="AK115" s="101" t="str">
        <f>IFERROR(VLOOKUP(C115,Plan1!A:E,4,0)," ")</f>
        <v xml:space="preserve"> </v>
      </c>
      <c r="AL115" s="102" t="str">
        <f>IFERROR(VLOOKUP(C115,Plan1!A:E,5,0)," ")</f>
        <v xml:space="preserve"> </v>
      </c>
      <c r="AM115" s="102" t="str">
        <f>VLOOKUP(T115,Plan3!A:C,3,0)</f>
        <v xml:space="preserve"> PULPA PIERNA</v>
      </c>
    </row>
    <row r="116" spans="1:39" s="103" customFormat="1" ht="12.75" customHeight="1" x14ac:dyDescent="0.15">
      <c r="A116" s="104"/>
      <c r="B116" s="92" t="s">
        <v>34</v>
      </c>
      <c r="C116" s="92" t="s">
        <v>3101</v>
      </c>
      <c r="D116" s="93">
        <v>45840</v>
      </c>
      <c r="E116" s="94" t="s">
        <v>3091</v>
      </c>
      <c r="F116" s="95">
        <v>36</v>
      </c>
      <c r="G116" s="93">
        <v>45894</v>
      </c>
      <c r="H116" s="93">
        <v>45906</v>
      </c>
      <c r="I116" s="105">
        <v>45895</v>
      </c>
      <c r="J116" s="105">
        <v>45895</v>
      </c>
      <c r="K116" s="106">
        <f t="shared" si="19"/>
        <v>35</v>
      </c>
      <c r="L116" s="107">
        <f t="shared" si="20"/>
        <v>-1</v>
      </c>
      <c r="M116" s="105"/>
      <c r="N116" s="93"/>
      <c r="O116" s="92" t="s">
        <v>9</v>
      </c>
      <c r="P116" s="92" t="s">
        <v>8</v>
      </c>
      <c r="Q116" s="92" t="s">
        <v>2348</v>
      </c>
      <c r="R116" s="92"/>
      <c r="S116" s="98">
        <v>994264</v>
      </c>
      <c r="T116" s="92" t="s">
        <v>102</v>
      </c>
      <c r="U116" s="92" t="s">
        <v>438</v>
      </c>
      <c r="V116" s="92" t="s">
        <v>59</v>
      </c>
      <c r="W116" s="96">
        <v>2800</v>
      </c>
      <c r="X116" s="97">
        <v>15</v>
      </c>
      <c r="Y116" s="94" t="s">
        <v>7</v>
      </c>
      <c r="Z116" s="99">
        <v>24500</v>
      </c>
      <c r="AA116" s="99">
        <v>24500</v>
      </c>
      <c r="AB116" s="98">
        <v>1139</v>
      </c>
      <c r="AC116" s="117"/>
      <c r="AD116" s="97">
        <v>1002337</v>
      </c>
      <c r="AE116" s="94"/>
      <c r="AF116" s="94"/>
      <c r="AG116" s="100" t="str">
        <f t="shared" si="22"/>
        <v>PROGRAMADOS PARA EMBARQUE</v>
      </c>
      <c r="AH116" s="100" t="str">
        <f>IFERROR(VLOOKUP(T:T,Plan2!A:D,4,0)," ")</f>
        <v xml:space="preserve"> </v>
      </c>
      <c r="AI116" s="100" t="str">
        <f>IFERROR(VLOOKUP(X:X,'base sif'!A:B,2,0)," ")</f>
        <v>30.475 - SEBERI - AB.SUINOS/IND.</v>
      </c>
      <c r="AJ116" s="100" t="str">
        <f>IFERROR(VLOOKUP(C116,Plan1!A:E,3,0)," ")</f>
        <v xml:space="preserve"> </v>
      </c>
      <c r="AK116" s="101" t="str">
        <f>IFERROR(VLOOKUP(C116,Plan1!A:E,4,0)," ")</f>
        <v xml:space="preserve"> </v>
      </c>
      <c r="AL116" s="102" t="str">
        <f>IFERROR(VLOOKUP(C116,Plan1!A:E,5,0)," ")</f>
        <v xml:space="preserve"> </v>
      </c>
      <c r="AM116" s="102" t="str">
        <f>VLOOKUP(T116,Plan3!A:C,3,0)</f>
        <v xml:space="preserve"> PULPA PIERNA</v>
      </c>
    </row>
    <row r="117" spans="1:39" s="103" customFormat="1" ht="12.75" customHeight="1" x14ac:dyDescent="0.15">
      <c r="A117" s="104"/>
      <c r="B117" s="92" t="s">
        <v>34</v>
      </c>
      <c r="C117" s="92" t="s">
        <v>3103</v>
      </c>
      <c r="D117" s="93">
        <v>45840</v>
      </c>
      <c r="E117" s="94" t="s">
        <v>3091</v>
      </c>
      <c r="F117" s="95">
        <v>36</v>
      </c>
      <c r="G117" s="93">
        <v>45894</v>
      </c>
      <c r="H117" s="93">
        <v>45906</v>
      </c>
      <c r="I117" s="105">
        <v>45895</v>
      </c>
      <c r="J117" s="105">
        <v>45895</v>
      </c>
      <c r="K117" s="106">
        <f t="shared" si="19"/>
        <v>35</v>
      </c>
      <c r="L117" s="107">
        <f t="shared" si="20"/>
        <v>-1</v>
      </c>
      <c r="M117" s="105"/>
      <c r="N117" s="93"/>
      <c r="O117" s="92" t="s">
        <v>9</v>
      </c>
      <c r="P117" s="92" t="s">
        <v>8</v>
      </c>
      <c r="Q117" s="92" t="s">
        <v>2348</v>
      </c>
      <c r="R117" s="92"/>
      <c r="S117" s="98">
        <v>994264</v>
      </c>
      <c r="T117" s="92" t="s">
        <v>102</v>
      </c>
      <c r="U117" s="92" t="s">
        <v>438</v>
      </c>
      <c r="V117" s="92" t="s">
        <v>59</v>
      </c>
      <c r="W117" s="96">
        <v>2800</v>
      </c>
      <c r="X117" s="97">
        <v>15</v>
      </c>
      <c r="Y117" s="94" t="s">
        <v>7</v>
      </c>
      <c r="Z117" s="99">
        <v>24500</v>
      </c>
      <c r="AA117" s="99">
        <v>24500</v>
      </c>
      <c r="AB117" s="98">
        <v>1139</v>
      </c>
      <c r="AC117" s="117"/>
      <c r="AD117" s="97">
        <v>1002338</v>
      </c>
      <c r="AE117" s="94"/>
      <c r="AF117" s="94"/>
      <c r="AG117" s="100" t="str">
        <f t="shared" si="22"/>
        <v>PROGRAMADOS PARA EMBARQUE</v>
      </c>
      <c r="AH117" s="100" t="str">
        <f>IFERROR(VLOOKUP(T:T,Plan2!A:D,4,0)," ")</f>
        <v xml:space="preserve"> </v>
      </c>
      <c r="AI117" s="100" t="str">
        <f>IFERROR(VLOOKUP(X:X,'base sif'!A:B,2,0)," ")</f>
        <v>30.475 - SEBERI - AB.SUINOS/IND.</v>
      </c>
      <c r="AJ117" s="100" t="str">
        <f>IFERROR(VLOOKUP(C117,Plan1!A:E,3,0)," ")</f>
        <v xml:space="preserve"> </v>
      </c>
      <c r="AK117" s="101" t="str">
        <f>IFERROR(VLOOKUP(C117,Plan1!A:E,4,0)," ")</f>
        <v xml:space="preserve"> </v>
      </c>
      <c r="AL117" s="102" t="str">
        <f>IFERROR(VLOOKUP(C117,Plan1!A:E,5,0)," ")</f>
        <v xml:space="preserve"> </v>
      </c>
      <c r="AM117" s="102" t="str">
        <f>VLOOKUP(T117,Plan3!A:C,3,0)</f>
        <v xml:space="preserve"> PULPA PIERNA</v>
      </c>
    </row>
    <row r="118" spans="1:39" s="103" customFormat="1" ht="12.75" customHeight="1" x14ac:dyDescent="0.15">
      <c r="A118" s="104"/>
      <c r="B118" s="92" t="s">
        <v>34</v>
      </c>
      <c r="C118" s="92" t="s">
        <v>3642</v>
      </c>
      <c r="D118" s="93">
        <v>45875</v>
      </c>
      <c r="E118" s="94" t="s">
        <v>3643</v>
      </c>
      <c r="F118" s="95">
        <v>35</v>
      </c>
      <c r="G118" s="93">
        <v>45894</v>
      </c>
      <c r="H118" s="93">
        <v>45899</v>
      </c>
      <c r="I118" s="105">
        <v>45895</v>
      </c>
      <c r="J118" s="105">
        <v>45895</v>
      </c>
      <c r="K118" s="106">
        <f t="shared" si="19"/>
        <v>35</v>
      </c>
      <c r="L118" s="107">
        <f t="shared" si="20"/>
        <v>0</v>
      </c>
      <c r="M118" s="105"/>
      <c r="N118" s="93"/>
      <c r="O118" s="92" t="s">
        <v>9</v>
      </c>
      <c r="P118" s="92" t="s">
        <v>8</v>
      </c>
      <c r="Q118" s="92" t="s">
        <v>2348</v>
      </c>
      <c r="R118" s="92"/>
      <c r="S118" s="98">
        <v>992601</v>
      </c>
      <c r="T118" s="92" t="s">
        <v>825</v>
      </c>
      <c r="U118" s="92" t="s">
        <v>438</v>
      </c>
      <c r="V118" s="92" t="s">
        <v>826</v>
      </c>
      <c r="W118" s="96">
        <v>2930</v>
      </c>
      <c r="X118" s="97">
        <v>490</v>
      </c>
      <c r="Y118" s="94" t="s">
        <v>7</v>
      </c>
      <c r="Z118" s="99">
        <v>24500</v>
      </c>
      <c r="AA118" s="99">
        <v>24500</v>
      </c>
      <c r="AB118" s="98">
        <v>1289</v>
      </c>
      <c r="AC118" s="117"/>
      <c r="AD118" s="97">
        <v>1003257</v>
      </c>
      <c r="AE118" s="94"/>
      <c r="AF118" s="94"/>
      <c r="AG118" s="100" t="str">
        <f t="shared" si="22"/>
        <v>PROGRAMADOS PARA EMBARQUE</v>
      </c>
      <c r="AH118" s="100" t="str">
        <f>IFERROR(VLOOKUP(T:T,Plan2!A:D,4,0)," ")</f>
        <v xml:space="preserve"> </v>
      </c>
      <c r="AI118" s="100" t="str">
        <f>IFERROR(VLOOKUP(X:X,'base sif'!A:B,2,0)," ")</f>
        <v>30.136 - SEARA</v>
      </c>
      <c r="AJ118" s="100" t="str">
        <f>IFERROR(VLOOKUP(C118,Plan1!A:E,3,0)," ")</f>
        <v xml:space="preserve"> </v>
      </c>
      <c r="AK118" s="101" t="str">
        <f>IFERROR(VLOOKUP(C118,Plan1!A:E,4,0)," ")</f>
        <v xml:space="preserve"> </v>
      </c>
      <c r="AL118" s="102" t="str">
        <f>IFERROR(VLOOKUP(C118,Plan1!A:E,5,0)," ")</f>
        <v xml:space="preserve"> </v>
      </c>
      <c r="AM118" s="102" t="str">
        <f>VLOOKUP(T118,Plan3!A:C,3,0)</f>
        <v>PULPA PIERNA ENFRIADA</v>
      </c>
    </row>
    <row r="119" spans="1:39" s="103" customFormat="1" ht="12.75" customHeight="1" x14ac:dyDescent="0.15">
      <c r="A119" s="104"/>
      <c r="B119" s="92" t="s">
        <v>34</v>
      </c>
      <c r="C119" s="92" t="s">
        <v>3644</v>
      </c>
      <c r="D119" s="93">
        <v>45875</v>
      </c>
      <c r="E119" s="94" t="s">
        <v>3643</v>
      </c>
      <c r="F119" s="95">
        <v>35</v>
      </c>
      <c r="G119" s="93">
        <v>45894</v>
      </c>
      <c r="H119" s="93">
        <v>45899</v>
      </c>
      <c r="I119" s="105">
        <v>45896</v>
      </c>
      <c r="J119" s="105">
        <v>45896</v>
      </c>
      <c r="K119" s="106">
        <f t="shared" si="19"/>
        <v>35</v>
      </c>
      <c r="L119" s="107">
        <f t="shared" si="20"/>
        <v>0</v>
      </c>
      <c r="M119" s="105"/>
      <c r="N119" s="93"/>
      <c r="O119" s="92" t="s">
        <v>9</v>
      </c>
      <c r="P119" s="92" t="s">
        <v>8</v>
      </c>
      <c r="Q119" s="92" t="s">
        <v>2348</v>
      </c>
      <c r="R119" s="92"/>
      <c r="S119" s="98">
        <v>992601</v>
      </c>
      <c r="T119" s="92" t="s">
        <v>825</v>
      </c>
      <c r="U119" s="92" t="s">
        <v>438</v>
      </c>
      <c r="V119" s="92" t="s">
        <v>826</v>
      </c>
      <c r="W119" s="96">
        <v>2930</v>
      </c>
      <c r="X119" s="97">
        <v>490</v>
      </c>
      <c r="Y119" s="94" t="s">
        <v>7</v>
      </c>
      <c r="Z119" s="99">
        <v>24500</v>
      </c>
      <c r="AA119" s="99">
        <v>24500</v>
      </c>
      <c r="AB119" s="98">
        <v>1289</v>
      </c>
      <c r="AC119" s="117"/>
      <c r="AD119" s="97">
        <v>1003258</v>
      </c>
      <c r="AE119" s="94"/>
      <c r="AF119" s="94"/>
      <c r="AG119" s="100" t="str">
        <f t="shared" si="22"/>
        <v>PROGRAMADOS PARA EMBARQUE</v>
      </c>
      <c r="AH119" s="100" t="str">
        <f>IFERROR(VLOOKUP(T:T,Plan2!A:D,4,0)," ")</f>
        <v xml:space="preserve"> </v>
      </c>
      <c r="AI119" s="100" t="str">
        <f>IFERROR(VLOOKUP(X:X,'base sif'!A:B,2,0)," ")</f>
        <v>30.136 - SEARA</v>
      </c>
      <c r="AJ119" s="100" t="str">
        <f>IFERROR(VLOOKUP(C119,Plan1!A:E,3,0)," ")</f>
        <v xml:space="preserve"> </v>
      </c>
      <c r="AK119" s="101" t="str">
        <f>IFERROR(VLOOKUP(C119,Plan1!A:E,4,0)," ")</f>
        <v xml:space="preserve"> </v>
      </c>
      <c r="AL119" s="102" t="str">
        <f>IFERROR(VLOOKUP(C119,Plan1!A:E,5,0)," ")</f>
        <v xml:space="preserve"> </v>
      </c>
      <c r="AM119" s="102" t="str">
        <f>VLOOKUP(T119,Plan3!A:C,3,0)</f>
        <v>PULPA PIERNA ENFRIADA</v>
      </c>
    </row>
    <row r="120" spans="1:39" s="103" customFormat="1" ht="12.75" customHeight="1" x14ac:dyDescent="0.15">
      <c r="A120" s="104"/>
      <c r="B120" s="92" t="s">
        <v>34</v>
      </c>
      <c r="C120" s="92" t="s">
        <v>3645</v>
      </c>
      <c r="D120" s="93">
        <v>45875</v>
      </c>
      <c r="E120" s="94" t="s">
        <v>3643</v>
      </c>
      <c r="F120" s="95">
        <v>35</v>
      </c>
      <c r="G120" s="93">
        <v>45894</v>
      </c>
      <c r="H120" s="93">
        <v>45899</v>
      </c>
      <c r="I120" s="105">
        <v>45896</v>
      </c>
      <c r="J120" s="105">
        <v>45896</v>
      </c>
      <c r="K120" s="106">
        <f t="shared" si="19"/>
        <v>35</v>
      </c>
      <c r="L120" s="107">
        <f t="shared" si="20"/>
        <v>0</v>
      </c>
      <c r="M120" s="105"/>
      <c r="N120" s="93"/>
      <c r="O120" s="92" t="s">
        <v>9</v>
      </c>
      <c r="P120" s="92" t="s">
        <v>8</v>
      </c>
      <c r="Q120" s="92" t="s">
        <v>2348</v>
      </c>
      <c r="R120" s="92"/>
      <c r="S120" s="98">
        <v>992601</v>
      </c>
      <c r="T120" s="92" t="s">
        <v>825</v>
      </c>
      <c r="U120" s="92" t="s">
        <v>438</v>
      </c>
      <c r="V120" s="92" t="s">
        <v>826</v>
      </c>
      <c r="W120" s="96">
        <v>2930</v>
      </c>
      <c r="X120" s="97">
        <v>876</v>
      </c>
      <c r="Y120" s="94" t="s">
        <v>7</v>
      </c>
      <c r="Z120" s="99">
        <v>24500</v>
      </c>
      <c r="AA120" s="99">
        <v>24500</v>
      </c>
      <c r="AB120" s="98">
        <v>1289</v>
      </c>
      <c r="AC120" s="117"/>
      <c r="AD120" s="97">
        <v>1003651</v>
      </c>
      <c r="AE120" s="94"/>
      <c r="AF120" s="94"/>
      <c r="AG120" s="100" t="str">
        <f t="shared" si="22"/>
        <v>PROGRAMADOS PARA EMBARQUE</v>
      </c>
      <c r="AH120" s="100" t="str">
        <f>IFERROR(VLOOKUP(T:T,Plan2!A:D,4,0)," ")</f>
        <v xml:space="preserve"> </v>
      </c>
      <c r="AI120" s="100" t="str">
        <f>IFERROR(VLOOKUP(X:X,'base sif'!A:B,2,0)," ")</f>
        <v>36.827 - ANA RECH - AB.SUINOS/IND.</v>
      </c>
      <c r="AJ120" s="100" t="str">
        <f>IFERROR(VLOOKUP(C120,Plan1!A:E,3,0)," ")</f>
        <v xml:space="preserve"> </v>
      </c>
      <c r="AK120" s="101" t="str">
        <f>IFERROR(VLOOKUP(C120,Plan1!A:E,4,0)," ")</f>
        <v xml:space="preserve"> </v>
      </c>
      <c r="AL120" s="102" t="str">
        <f>IFERROR(VLOOKUP(C120,Plan1!A:E,5,0)," ")</f>
        <v xml:space="preserve"> </v>
      </c>
      <c r="AM120" s="102" t="str">
        <f>VLOOKUP(T120,Plan3!A:C,3,0)</f>
        <v>PULPA PIERNA ENFRIADA</v>
      </c>
    </row>
    <row r="121" spans="1:39" s="103" customFormat="1" ht="12.75" customHeight="1" x14ac:dyDescent="0.15">
      <c r="A121" s="104"/>
      <c r="B121" s="92" t="s">
        <v>34</v>
      </c>
      <c r="C121" s="92" t="s">
        <v>3148</v>
      </c>
      <c r="D121" s="93">
        <v>45841</v>
      </c>
      <c r="E121" s="94" t="s">
        <v>3248</v>
      </c>
      <c r="F121" s="95">
        <v>35</v>
      </c>
      <c r="G121" s="93">
        <v>45894</v>
      </c>
      <c r="H121" s="93">
        <v>45899</v>
      </c>
      <c r="I121" s="105">
        <v>45897</v>
      </c>
      <c r="J121" s="105">
        <v>45897</v>
      </c>
      <c r="K121" s="106">
        <f t="shared" si="19"/>
        <v>35</v>
      </c>
      <c r="L121" s="107">
        <f t="shared" si="20"/>
        <v>0</v>
      </c>
      <c r="M121" s="105"/>
      <c r="N121" s="93"/>
      <c r="O121" s="92" t="s">
        <v>9</v>
      </c>
      <c r="P121" s="92" t="s">
        <v>8</v>
      </c>
      <c r="Q121" s="92" t="s">
        <v>2347</v>
      </c>
      <c r="R121" s="92" t="s">
        <v>41</v>
      </c>
      <c r="S121" s="98">
        <v>586340</v>
      </c>
      <c r="T121" s="92" t="s">
        <v>39</v>
      </c>
      <c r="U121" s="92" t="s">
        <v>438</v>
      </c>
      <c r="V121" s="92" t="s">
        <v>40</v>
      </c>
      <c r="W121" s="96">
        <v>3450</v>
      </c>
      <c r="X121" s="97">
        <v>15</v>
      </c>
      <c r="Y121" s="94" t="s">
        <v>7</v>
      </c>
      <c r="Z121" s="99">
        <v>24500</v>
      </c>
      <c r="AA121" s="99">
        <v>24500</v>
      </c>
      <c r="AB121" s="98">
        <v>1256</v>
      </c>
      <c r="AC121" s="117"/>
      <c r="AD121" s="97">
        <v>994735</v>
      </c>
      <c r="AE121" s="94"/>
      <c r="AF121" s="94"/>
      <c r="AG121" s="100" t="str">
        <f t="shared" si="22"/>
        <v>PROGRAMADOS PARA EMBARQUE</v>
      </c>
      <c r="AH121" s="100" t="str">
        <f>IFERROR(VLOOKUP(T:T,Plan2!A:D,4,0)," ")</f>
        <v xml:space="preserve"> </v>
      </c>
      <c r="AI121" s="100" t="str">
        <f>IFERROR(VLOOKUP(X:X,'base sif'!A:B,2,0)," ")</f>
        <v>30.475 - SEBERI - AB.SUINOS/IND.</v>
      </c>
      <c r="AJ121" s="100" t="str">
        <f>IFERROR(VLOOKUP(C121,Plan1!A:E,3,0)," ")</f>
        <v xml:space="preserve"> </v>
      </c>
      <c r="AK121" s="101" t="str">
        <f>IFERROR(VLOOKUP(C121,Plan1!A:E,4,0)," ")</f>
        <v xml:space="preserve"> </v>
      </c>
      <c r="AL121" s="102" t="str">
        <f>IFERROR(VLOOKUP(C121,Plan1!A:E,5,0)," ")</f>
        <v xml:space="preserve"> </v>
      </c>
      <c r="AM121" s="102" t="str">
        <f>VLOOKUP(T121,Plan3!A:C,3,0)</f>
        <v>COSTILLAR</v>
      </c>
    </row>
    <row r="122" spans="1:39" s="103" customFormat="1" ht="12.75" customHeight="1" x14ac:dyDescent="0.15">
      <c r="A122" s="104"/>
      <c r="B122" s="92" t="s">
        <v>34</v>
      </c>
      <c r="C122" s="92" t="s">
        <v>3646</v>
      </c>
      <c r="D122" s="93">
        <v>45875</v>
      </c>
      <c r="E122" s="94" t="s">
        <v>3643</v>
      </c>
      <c r="F122" s="95">
        <v>35</v>
      </c>
      <c r="G122" s="93">
        <v>45894</v>
      </c>
      <c r="H122" s="93">
        <v>45899</v>
      </c>
      <c r="I122" s="105">
        <v>45897</v>
      </c>
      <c r="J122" s="105">
        <v>45897</v>
      </c>
      <c r="K122" s="106">
        <f t="shared" si="19"/>
        <v>35</v>
      </c>
      <c r="L122" s="107">
        <f t="shared" si="20"/>
        <v>0</v>
      </c>
      <c r="M122" s="105"/>
      <c r="N122" s="93"/>
      <c r="O122" s="92" t="s">
        <v>9</v>
      </c>
      <c r="P122" s="92" t="s">
        <v>8</v>
      </c>
      <c r="Q122" s="92" t="s">
        <v>2348</v>
      </c>
      <c r="R122" s="92"/>
      <c r="S122" s="98">
        <v>992601</v>
      </c>
      <c r="T122" s="92" t="s">
        <v>825</v>
      </c>
      <c r="U122" s="92" t="s">
        <v>438</v>
      </c>
      <c r="V122" s="92" t="s">
        <v>826</v>
      </c>
      <c r="W122" s="96">
        <v>2930</v>
      </c>
      <c r="X122" s="97">
        <v>490</v>
      </c>
      <c r="Y122" s="94" t="s">
        <v>7</v>
      </c>
      <c r="Z122" s="99">
        <v>24500</v>
      </c>
      <c r="AA122" s="99">
        <v>24500</v>
      </c>
      <c r="AB122" s="98">
        <v>1289</v>
      </c>
      <c r="AC122" s="117"/>
      <c r="AD122" s="97">
        <v>1003259</v>
      </c>
      <c r="AE122" s="94"/>
      <c r="AF122" s="94"/>
      <c r="AG122" s="100" t="str">
        <f t="shared" si="22"/>
        <v>PROGRAMADOS PARA EMBARQUE</v>
      </c>
      <c r="AH122" s="100" t="str">
        <f>IFERROR(VLOOKUP(T:T,Plan2!A:D,4,0)," ")</f>
        <v xml:space="preserve"> </v>
      </c>
      <c r="AI122" s="100" t="str">
        <f>IFERROR(VLOOKUP(X:X,'base sif'!A:B,2,0)," ")</f>
        <v>30.136 - SEARA</v>
      </c>
      <c r="AJ122" s="100" t="str">
        <f>IFERROR(VLOOKUP(C122,Plan1!A:E,3,0)," ")</f>
        <v xml:space="preserve"> </v>
      </c>
      <c r="AK122" s="101" t="str">
        <f>IFERROR(VLOOKUP(C122,Plan1!A:E,4,0)," ")</f>
        <v xml:space="preserve"> </v>
      </c>
      <c r="AL122" s="102" t="str">
        <f>IFERROR(VLOOKUP(C122,Plan1!A:E,5,0)," ")</f>
        <v xml:space="preserve"> </v>
      </c>
      <c r="AM122" s="102" t="str">
        <f>VLOOKUP(T122,Plan3!A:C,3,0)</f>
        <v>PULPA PIERNA ENFRIADA</v>
      </c>
    </row>
    <row r="123" spans="1:39" s="103" customFormat="1" ht="12.75" customHeight="1" x14ac:dyDescent="0.15">
      <c r="A123" s="190"/>
      <c r="B123" s="92" t="s">
        <v>34</v>
      </c>
      <c r="C123" s="92" t="s">
        <v>3135</v>
      </c>
      <c r="D123" s="93">
        <v>45840</v>
      </c>
      <c r="E123" s="94" t="s">
        <v>3247</v>
      </c>
      <c r="F123" s="95">
        <v>35</v>
      </c>
      <c r="G123" s="93">
        <v>45894</v>
      </c>
      <c r="H123" s="93">
        <v>45900</v>
      </c>
      <c r="I123" s="105">
        <v>45898</v>
      </c>
      <c r="J123" s="105">
        <v>45898</v>
      </c>
      <c r="K123" s="106">
        <f t="shared" si="19"/>
        <v>35</v>
      </c>
      <c r="L123" s="107">
        <f t="shared" si="20"/>
        <v>0</v>
      </c>
      <c r="M123" s="105"/>
      <c r="N123" s="93"/>
      <c r="O123" s="92" t="s">
        <v>9</v>
      </c>
      <c r="P123" s="92" t="s">
        <v>8</v>
      </c>
      <c r="Q123" s="92" t="s">
        <v>2348</v>
      </c>
      <c r="R123" s="92" t="s">
        <v>1086</v>
      </c>
      <c r="S123" s="98">
        <v>995716</v>
      </c>
      <c r="T123" s="92" t="s">
        <v>84</v>
      </c>
      <c r="U123" s="92" t="s">
        <v>438</v>
      </c>
      <c r="V123" s="92" t="s">
        <v>81</v>
      </c>
      <c r="W123" s="96">
        <v>2955</v>
      </c>
      <c r="X123" s="97">
        <v>490</v>
      </c>
      <c r="Y123" s="94" t="s">
        <v>7</v>
      </c>
      <c r="Z123" s="99">
        <v>24500</v>
      </c>
      <c r="AA123" s="99">
        <v>24500</v>
      </c>
      <c r="AB123" s="98">
        <v>1256</v>
      </c>
      <c r="AC123" s="117"/>
      <c r="AD123" s="97">
        <v>994632</v>
      </c>
      <c r="AE123" s="94"/>
      <c r="AF123" s="94"/>
      <c r="AG123" s="100" t="str">
        <f t="shared" si="22"/>
        <v>PROGRAMADOS PARA EMBARQUE</v>
      </c>
      <c r="AH123" s="100" t="str">
        <f>IFERROR(VLOOKUP(T:T,Plan2!A:D,4,0)," ")</f>
        <v>RESFRIADO</v>
      </c>
      <c r="AI123" s="100" t="str">
        <f>IFERROR(VLOOKUP(X:X,'base sif'!A:B,2,0)," ")</f>
        <v>30.136 - SEARA</v>
      </c>
      <c r="AJ123" s="100" t="str">
        <f>IFERROR(VLOOKUP(C123,Plan1!A:E,3,0)," ")</f>
        <v xml:space="preserve"> </v>
      </c>
      <c r="AK123" s="101" t="str">
        <f>IFERROR(VLOOKUP(C123,Plan1!A:E,4,0)," ")</f>
        <v xml:space="preserve"> </v>
      </c>
      <c r="AL123" s="102" t="str">
        <f>IFERROR(VLOOKUP(C123,Plan1!A:E,5,0)," ")</f>
        <v xml:space="preserve"> </v>
      </c>
      <c r="AM123" s="102" t="str">
        <f>VLOOKUP(T123,Plan3!A:C,3,0)</f>
        <v>PULPA PIERNA ENFRIADA</v>
      </c>
    </row>
    <row r="124" spans="1:39" s="103" customFormat="1" ht="12.75" customHeight="1" x14ac:dyDescent="0.15">
      <c r="A124" s="104"/>
      <c r="B124" s="92" t="s">
        <v>34</v>
      </c>
      <c r="C124" s="92" t="s">
        <v>3136</v>
      </c>
      <c r="D124" s="93">
        <v>45840</v>
      </c>
      <c r="E124" s="94" t="s">
        <v>3247</v>
      </c>
      <c r="F124" s="95">
        <v>35</v>
      </c>
      <c r="G124" s="93">
        <v>45894</v>
      </c>
      <c r="H124" s="93">
        <v>45900</v>
      </c>
      <c r="I124" s="105">
        <v>45898</v>
      </c>
      <c r="J124" s="105">
        <v>45898</v>
      </c>
      <c r="K124" s="106">
        <f t="shared" si="19"/>
        <v>35</v>
      </c>
      <c r="L124" s="107">
        <f t="shared" si="20"/>
        <v>0</v>
      </c>
      <c r="M124" s="105"/>
      <c r="N124" s="93"/>
      <c r="O124" s="92" t="s">
        <v>9</v>
      </c>
      <c r="P124" s="92" t="s">
        <v>8</v>
      </c>
      <c r="Q124" s="92" t="s">
        <v>2348</v>
      </c>
      <c r="R124" s="92" t="s">
        <v>1086</v>
      </c>
      <c r="S124" s="98">
        <v>995716</v>
      </c>
      <c r="T124" s="92" t="s">
        <v>84</v>
      </c>
      <c r="U124" s="92" t="s">
        <v>438</v>
      </c>
      <c r="V124" s="92" t="s">
        <v>81</v>
      </c>
      <c r="W124" s="96">
        <v>2955</v>
      </c>
      <c r="X124" s="97">
        <v>490</v>
      </c>
      <c r="Y124" s="94" t="s">
        <v>7</v>
      </c>
      <c r="Z124" s="99">
        <v>24500</v>
      </c>
      <c r="AA124" s="99">
        <v>24500</v>
      </c>
      <c r="AB124" s="98">
        <v>1256</v>
      </c>
      <c r="AC124" s="117"/>
      <c r="AD124" s="97">
        <v>994633</v>
      </c>
      <c r="AE124" s="94"/>
      <c r="AF124" s="94"/>
      <c r="AG124" s="100" t="str">
        <f t="shared" si="22"/>
        <v>PROGRAMADOS PARA EMBARQUE</v>
      </c>
      <c r="AH124" s="100" t="str">
        <f>IFERROR(VLOOKUP(T:T,Plan2!A:D,4,0)," ")</f>
        <v>RESFRIADO</v>
      </c>
      <c r="AI124" s="100" t="str">
        <f>IFERROR(VLOOKUP(X:X,'base sif'!A:B,2,0)," ")</f>
        <v>30.136 - SEARA</v>
      </c>
      <c r="AJ124" s="100" t="str">
        <f>IFERROR(VLOOKUP(C124,Plan1!A:E,3,0)," ")</f>
        <v xml:space="preserve"> </v>
      </c>
      <c r="AK124" s="101" t="str">
        <f>IFERROR(VLOOKUP(C124,Plan1!A:E,4,0)," ")</f>
        <v xml:space="preserve"> </v>
      </c>
      <c r="AL124" s="102" t="str">
        <f>IFERROR(VLOOKUP(C124,Plan1!A:E,5,0)," ")</f>
        <v xml:space="preserve"> </v>
      </c>
      <c r="AM124" s="102" t="str">
        <f>VLOOKUP(T124,Plan3!A:C,3,0)</f>
        <v>PULPA PIERNA ENFRIADA</v>
      </c>
    </row>
    <row r="125" spans="1:39" s="103" customFormat="1" ht="12.75" customHeight="1" x14ac:dyDescent="0.15">
      <c r="A125" s="104"/>
      <c r="B125" s="92" t="s">
        <v>34</v>
      </c>
      <c r="C125" s="92" t="s">
        <v>3137</v>
      </c>
      <c r="D125" s="93">
        <v>45840</v>
      </c>
      <c r="E125" s="94" t="s">
        <v>3247</v>
      </c>
      <c r="F125" s="95">
        <v>35</v>
      </c>
      <c r="G125" s="93">
        <v>45894</v>
      </c>
      <c r="H125" s="93">
        <v>45900</v>
      </c>
      <c r="I125" s="105">
        <v>45899</v>
      </c>
      <c r="J125" s="105">
        <v>45899</v>
      </c>
      <c r="K125" s="106">
        <f t="shared" si="19"/>
        <v>35</v>
      </c>
      <c r="L125" s="107">
        <f t="shared" si="20"/>
        <v>0</v>
      </c>
      <c r="M125" s="105"/>
      <c r="N125" s="93"/>
      <c r="O125" s="92" t="s">
        <v>9</v>
      </c>
      <c r="P125" s="92" t="s">
        <v>8</v>
      </c>
      <c r="Q125" s="92" t="s">
        <v>2348</v>
      </c>
      <c r="R125" s="92" t="s">
        <v>1086</v>
      </c>
      <c r="S125" s="98">
        <v>995716</v>
      </c>
      <c r="T125" s="92" t="s">
        <v>84</v>
      </c>
      <c r="U125" s="92" t="s">
        <v>438</v>
      </c>
      <c r="V125" s="92" t="s">
        <v>81</v>
      </c>
      <c r="W125" s="96">
        <v>2955</v>
      </c>
      <c r="X125" s="97">
        <v>490</v>
      </c>
      <c r="Y125" s="94" t="s">
        <v>7</v>
      </c>
      <c r="Z125" s="99">
        <v>24500</v>
      </c>
      <c r="AA125" s="99">
        <v>24500</v>
      </c>
      <c r="AB125" s="98">
        <v>1256</v>
      </c>
      <c r="AC125" s="117"/>
      <c r="AD125" s="97">
        <v>994634</v>
      </c>
      <c r="AE125" s="94"/>
      <c r="AF125" s="94"/>
      <c r="AG125" s="100" t="str">
        <f t="shared" si="22"/>
        <v>PROGRAMADOS PARA EMBARQUE</v>
      </c>
      <c r="AH125" s="100" t="str">
        <f>IFERROR(VLOOKUP(T:T,Plan2!A:D,4,0)," ")</f>
        <v>RESFRIADO</v>
      </c>
      <c r="AI125" s="100" t="str">
        <f>IFERROR(VLOOKUP(X:X,'base sif'!A:B,2,0)," ")</f>
        <v>30.136 - SEARA</v>
      </c>
      <c r="AJ125" s="100" t="str">
        <f>IFERROR(VLOOKUP(C125,Plan1!A:E,3,0)," ")</f>
        <v xml:space="preserve"> </v>
      </c>
      <c r="AK125" s="101" t="str">
        <f>IFERROR(VLOOKUP(C125,Plan1!A:E,4,0)," ")</f>
        <v xml:space="preserve"> </v>
      </c>
      <c r="AL125" s="102" t="str">
        <f>IFERROR(VLOOKUP(C125,Plan1!A:E,5,0)," ")</f>
        <v xml:space="preserve"> </v>
      </c>
      <c r="AM125" s="102" t="str">
        <f>VLOOKUP(T125,Plan3!A:C,3,0)</f>
        <v>PULPA PIERNA ENFRIADA</v>
      </c>
    </row>
    <row r="126" spans="1:39" s="103" customFormat="1" ht="12.75" customHeight="1" x14ac:dyDescent="0.15">
      <c r="A126" s="104" t="s">
        <v>2763</v>
      </c>
      <c r="B126" s="92" t="s">
        <v>34</v>
      </c>
      <c r="C126" s="92" t="s">
        <v>2332</v>
      </c>
      <c r="D126" s="93">
        <v>45712</v>
      </c>
      <c r="E126" s="94" t="s">
        <v>2367</v>
      </c>
      <c r="F126" s="95">
        <v>16</v>
      </c>
      <c r="G126" s="93">
        <v>45761</v>
      </c>
      <c r="H126" s="93">
        <v>45766</v>
      </c>
      <c r="I126" s="105"/>
      <c r="J126" s="105"/>
      <c r="K126" s="106"/>
      <c r="L126" s="107"/>
      <c r="M126" s="105"/>
      <c r="N126" s="93"/>
      <c r="O126" s="92" t="s">
        <v>9</v>
      </c>
      <c r="P126" s="92" t="s">
        <v>8</v>
      </c>
      <c r="Q126" s="92" t="s">
        <v>2347</v>
      </c>
      <c r="R126" s="92"/>
      <c r="S126" s="98">
        <v>991195</v>
      </c>
      <c r="T126" s="92" t="s">
        <v>2333</v>
      </c>
      <c r="U126" s="92" t="s">
        <v>437</v>
      </c>
      <c r="V126" s="92" t="s">
        <v>2334</v>
      </c>
      <c r="W126" s="96">
        <v>2000</v>
      </c>
      <c r="X126" s="97"/>
      <c r="Y126" s="94" t="s">
        <v>1906</v>
      </c>
      <c r="Z126" s="99">
        <v>24492</v>
      </c>
      <c r="AA126" s="99"/>
      <c r="AB126" s="98"/>
      <c r="AC126" s="117"/>
      <c r="AD126" s="97"/>
      <c r="AE126" s="94"/>
      <c r="AF126" s="94"/>
      <c r="AG126" s="100" t="s">
        <v>1113</v>
      </c>
      <c r="AH126" s="100" t="str">
        <f>IFERROR(VLOOKUP(T:T,Plan2!A:D,4,0)," ")</f>
        <v xml:space="preserve"> </v>
      </c>
      <c r="AI126" s="100" t="str">
        <f>IFERROR(VLOOKUP(X:X,'base sif'!A:B,2,0)," ")</f>
        <v xml:space="preserve"> </v>
      </c>
      <c r="AJ126" s="100" t="s">
        <v>3582</v>
      </c>
      <c r="AK126" s="101">
        <f>IFERROR(VLOOKUP(C126,Plan1!A:E,4,0)," ")</f>
        <v>1</v>
      </c>
      <c r="AL126" s="102" t="str">
        <f>IFERROR(VLOOKUP(C126,Plan1!A:E,5,0)," ")</f>
        <v xml:space="preserve">BLOQUEO SIF </v>
      </c>
      <c r="AM126" s="102" t="e">
        <f>VLOOKUP(T126,Plan3!A:C,3,0)</f>
        <v>#N/A</v>
      </c>
    </row>
    <row r="127" spans="1:39" s="103" customFormat="1" ht="12.75" customHeight="1" x14ac:dyDescent="0.15">
      <c r="A127" s="104" t="s">
        <v>2763</v>
      </c>
      <c r="B127" s="92" t="s">
        <v>34</v>
      </c>
      <c r="C127" s="92" t="s">
        <v>2335</v>
      </c>
      <c r="D127" s="93">
        <v>45712</v>
      </c>
      <c r="E127" s="94" t="s">
        <v>2367</v>
      </c>
      <c r="F127" s="95">
        <v>20</v>
      </c>
      <c r="G127" s="93">
        <v>45789</v>
      </c>
      <c r="H127" s="93">
        <v>45794</v>
      </c>
      <c r="I127" s="105"/>
      <c r="J127" s="105"/>
      <c r="K127" s="106"/>
      <c r="L127" s="107"/>
      <c r="M127" s="105"/>
      <c r="N127" s="93"/>
      <c r="O127" s="92" t="s">
        <v>9</v>
      </c>
      <c r="P127" s="92" t="s">
        <v>8</v>
      </c>
      <c r="Q127" s="92" t="s">
        <v>2347</v>
      </c>
      <c r="R127" s="92"/>
      <c r="S127" s="98">
        <v>991195</v>
      </c>
      <c r="T127" s="92" t="s">
        <v>2333</v>
      </c>
      <c r="U127" s="92" t="s">
        <v>437</v>
      </c>
      <c r="V127" s="92" t="s">
        <v>2334</v>
      </c>
      <c r="W127" s="96">
        <v>2000</v>
      </c>
      <c r="X127" s="97"/>
      <c r="Y127" s="94" t="s">
        <v>1906</v>
      </c>
      <c r="Z127" s="99">
        <v>24492</v>
      </c>
      <c r="AA127" s="99"/>
      <c r="AB127" s="98"/>
      <c r="AC127" s="117"/>
      <c r="AD127" s="97"/>
      <c r="AE127" s="94"/>
      <c r="AF127" s="94"/>
      <c r="AG127" s="100" t="s">
        <v>1113</v>
      </c>
      <c r="AH127" s="100" t="str">
        <f>IFERROR(VLOOKUP(T:T,Plan2!A:D,4,0)," ")</f>
        <v xml:space="preserve"> </v>
      </c>
      <c r="AI127" s="100" t="str">
        <f>IFERROR(VLOOKUP(X:X,'base sif'!A:B,2,0)," ")</f>
        <v xml:space="preserve"> </v>
      </c>
      <c r="AJ127" s="100" t="s">
        <v>3582</v>
      </c>
      <c r="AK127" s="101" t="str">
        <f>IFERROR(VLOOKUP(C127,Plan1!A:E,4,0)," ")</f>
        <v xml:space="preserve"> </v>
      </c>
      <c r="AL127" s="102" t="str">
        <f>IFERROR(VLOOKUP(C127,Plan1!A:E,5,0)," ")</f>
        <v xml:space="preserve"> </v>
      </c>
      <c r="AM127" s="102" t="e">
        <f>VLOOKUP(T127,Plan3!A:C,3,0)</f>
        <v>#N/A</v>
      </c>
    </row>
    <row r="128" spans="1:39" s="103" customFormat="1" ht="12.75" customHeight="1" x14ac:dyDescent="0.15">
      <c r="A128" s="104" t="s">
        <v>2763</v>
      </c>
      <c r="B128" s="92" t="s">
        <v>34</v>
      </c>
      <c r="C128" s="92" t="s">
        <v>2429</v>
      </c>
      <c r="D128" s="93">
        <v>45747</v>
      </c>
      <c r="E128" s="94" t="s">
        <v>2428</v>
      </c>
      <c r="F128" s="95">
        <v>17</v>
      </c>
      <c r="G128" s="93">
        <v>45768</v>
      </c>
      <c r="H128" s="93">
        <v>45773</v>
      </c>
      <c r="I128" s="105"/>
      <c r="J128" s="105"/>
      <c r="K128" s="106"/>
      <c r="L128" s="107"/>
      <c r="M128" s="105"/>
      <c r="N128" s="93"/>
      <c r="O128" s="92" t="s">
        <v>9</v>
      </c>
      <c r="P128" s="92" t="s">
        <v>8</v>
      </c>
      <c r="Q128" s="92" t="s">
        <v>2347</v>
      </c>
      <c r="R128" s="92"/>
      <c r="S128" s="98">
        <v>992589</v>
      </c>
      <c r="T128" s="92" t="s">
        <v>1909</v>
      </c>
      <c r="U128" s="92" t="s">
        <v>437</v>
      </c>
      <c r="V128" s="92" t="s">
        <v>1097</v>
      </c>
      <c r="W128" s="96">
        <v>3150</v>
      </c>
      <c r="X128" s="97"/>
      <c r="Y128" s="94" t="s">
        <v>1906</v>
      </c>
      <c r="Z128" s="99">
        <v>24492</v>
      </c>
      <c r="AA128" s="99"/>
      <c r="AB128" s="98"/>
      <c r="AC128" s="117"/>
      <c r="AD128" s="97"/>
      <c r="AE128" s="94"/>
      <c r="AF128" s="94"/>
      <c r="AG128" s="100" t="s">
        <v>1113</v>
      </c>
      <c r="AH128" s="100" t="str">
        <f>IFERROR(VLOOKUP(T:T,Plan2!A:D,4,0)," ")</f>
        <v xml:space="preserve"> </v>
      </c>
      <c r="AI128" s="100" t="str">
        <f>IFERROR(VLOOKUP(X:X,'base sif'!A:B,2,0)," ")</f>
        <v xml:space="preserve"> </v>
      </c>
      <c r="AJ128" s="100" t="s">
        <v>3582</v>
      </c>
      <c r="AK128" s="101">
        <f>IFERROR(VLOOKUP(C128,Plan1!A:E,4,0)," ")</f>
        <v>1</v>
      </c>
      <c r="AL128" s="102" t="str">
        <f>IFERROR(VLOOKUP(C128,Plan1!A:E,5,0)," ")</f>
        <v xml:space="preserve">BLOQUEO SIF </v>
      </c>
      <c r="AM128" s="102" t="e">
        <f>VLOOKUP(T128,Plan3!A:C,3,0)</f>
        <v>#N/A</v>
      </c>
    </row>
    <row r="129" spans="1:39" s="103" customFormat="1" ht="12.75" customHeight="1" x14ac:dyDescent="0.15">
      <c r="A129" s="104" t="s">
        <v>2763</v>
      </c>
      <c r="B129" s="92" t="s">
        <v>34</v>
      </c>
      <c r="C129" s="92" t="s">
        <v>2430</v>
      </c>
      <c r="D129" s="93">
        <v>45747</v>
      </c>
      <c r="E129" s="94" t="s">
        <v>2428</v>
      </c>
      <c r="F129" s="95">
        <v>23</v>
      </c>
      <c r="G129" s="93">
        <v>45810</v>
      </c>
      <c r="H129" s="93">
        <v>45815</v>
      </c>
      <c r="I129" s="105"/>
      <c r="J129" s="105"/>
      <c r="K129" s="106"/>
      <c r="L129" s="107"/>
      <c r="M129" s="105"/>
      <c r="N129" s="93"/>
      <c r="O129" s="92" t="s">
        <v>9</v>
      </c>
      <c r="P129" s="92" t="s">
        <v>8</v>
      </c>
      <c r="Q129" s="92" t="s">
        <v>2347</v>
      </c>
      <c r="R129" s="92"/>
      <c r="S129" s="98">
        <v>992589</v>
      </c>
      <c r="T129" s="92" t="s">
        <v>1909</v>
      </c>
      <c r="U129" s="92" t="s">
        <v>437</v>
      </c>
      <c r="V129" s="92" t="s">
        <v>1097</v>
      </c>
      <c r="W129" s="96">
        <v>3150</v>
      </c>
      <c r="X129" s="97"/>
      <c r="Y129" s="94" t="s">
        <v>1906</v>
      </c>
      <c r="Z129" s="99">
        <v>24492</v>
      </c>
      <c r="AA129" s="99"/>
      <c r="AB129" s="98"/>
      <c r="AC129" s="117"/>
      <c r="AD129" s="97"/>
      <c r="AE129" s="94"/>
      <c r="AF129" s="94"/>
      <c r="AG129" s="100" t="s">
        <v>1113</v>
      </c>
      <c r="AH129" s="100" t="str">
        <f>IFERROR(VLOOKUP(T:T,Plan2!A:D,4,0)," ")</f>
        <v xml:space="preserve"> </v>
      </c>
      <c r="AI129" s="100" t="str">
        <f>IFERROR(VLOOKUP(X:X,'base sif'!A:B,2,0)," ")</f>
        <v xml:space="preserve"> </v>
      </c>
      <c r="AJ129" s="100" t="s">
        <v>3582</v>
      </c>
      <c r="AK129" s="101" t="str">
        <f>IFERROR(VLOOKUP(C129,Plan1!A:E,4,0)," ")</f>
        <v xml:space="preserve"> </v>
      </c>
      <c r="AL129" s="102" t="str">
        <f>IFERROR(VLOOKUP(C129,Plan1!A:E,5,0)," ")</f>
        <v xml:space="preserve"> </v>
      </c>
      <c r="AM129" s="102" t="e">
        <f>VLOOKUP(T129,Plan3!A:C,3,0)</f>
        <v>#N/A</v>
      </c>
    </row>
    <row r="130" spans="1:39" s="103" customFormat="1" ht="12.75" customHeight="1" x14ac:dyDescent="0.15">
      <c r="A130" s="104" t="s">
        <v>2763</v>
      </c>
      <c r="B130" s="92" t="s">
        <v>34</v>
      </c>
      <c r="C130" s="92" t="s">
        <v>2410</v>
      </c>
      <c r="D130" s="93">
        <v>45747</v>
      </c>
      <c r="E130" s="94" t="s">
        <v>2457</v>
      </c>
      <c r="F130" s="95">
        <v>24</v>
      </c>
      <c r="G130" s="93">
        <v>45817</v>
      </c>
      <c r="H130" s="93">
        <v>45822</v>
      </c>
      <c r="I130" s="105"/>
      <c r="J130" s="105"/>
      <c r="K130" s="106"/>
      <c r="L130" s="107"/>
      <c r="M130" s="105"/>
      <c r="N130" s="93"/>
      <c r="O130" s="92" t="s">
        <v>9</v>
      </c>
      <c r="P130" s="92" t="s">
        <v>8</v>
      </c>
      <c r="Q130" s="92" t="s">
        <v>2347</v>
      </c>
      <c r="R130" s="92"/>
      <c r="S130" s="98">
        <v>992587</v>
      </c>
      <c r="T130" s="92" t="s">
        <v>1912</v>
      </c>
      <c r="U130" s="92" t="s">
        <v>437</v>
      </c>
      <c r="V130" s="92" t="s">
        <v>49</v>
      </c>
      <c r="W130" s="96">
        <v>3250</v>
      </c>
      <c r="X130" s="97"/>
      <c r="Y130" s="94" t="s">
        <v>1906</v>
      </c>
      <c r="Z130" s="99">
        <v>24492</v>
      </c>
      <c r="AA130" s="99"/>
      <c r="AB130" s="98"/>
      <c r="AC130" s="117"/>
      <c r="AD130" s="97"/>
      <c r="AE130" s="94"/>
      <c r="AF130" s="94"/>
      <c r="AG130" s="100" t="s">
        <v>1113</v>
      </c>
      <c r="AH130" s="100" t="str">
        <f>IFERROR(VLOOKUP(T:T,Plan2!A:D,4,0)," ")</f>
        <v xml:space="preserve"> </v>
      </c>
      <c r="AI130" s="100" t="str">
        <f>IFERROR(VLOOKUP(X:X,'base sif'!A:B,2,0)," ")</f>
        <v xml:space="preserve"> </v>
      </c>
      <c r="AJ130" s="100" t="s">
        <v>3582</v>
      </c>
      <c r="AK130" s="101" t="str">
        <f>IFERROR(VLOOKUP(C130,Plan1!A:E,4,0)," ")</f>
        <v xml:space="preserve"> </v>
      </c>
      <c r="AL130" s="102" t="str">
        <f>IFERROR(VLOOKUP(C130,Plan1!A:E,5,0)," ")</f>
        <v xml:space="preserve"> </v>
      </c>
      <c r="AM130" s="102" t="e">
        <f>VLOOKUP(T130,Plan3!A:C,3,0)</f>
        <v>#N/A</v>
      </c>
    </row>
    <row r="131" spans="1:39" s="103" customFormat="1" ht="12.75" customHeight="1" x14ac:dyDescent="0.15">
      <c r="A131" s="104" t="s">
        <v>2763</v>
      </c>
      <c r="B131" s="92" t="s">
        <v>34</v>
      </c>
      <c r="C131" s="92" t="s">
        <v>2431</v>
      </c>
      <c r="D131" s="93">
        <v>45748</v>
      </c>
      <c r="E131" s="94" t="s">
        <v>2458</v>
      </c>
      <c r="F131" s="95">
        <v>22</v>
      </c>
      <c r="G131" s="93">
        <v>45803</v>
      </c>
      <c r="H131" s="93">
        <v>45809</v>
      </c>
      <c r="I131" s="105"/>
      <c r="J131" s="105"/>
      <c r="K131" s="106"/>
      <c r="L131" s="107"/>
      <c r="M131" s="105"/>
      <c r="N131" s="93"/>
      <c r="O131" s="92" t="s">
        <v>9</v>
      </c>
      <c r="P131" s="92" t="s">
        <v>8</v>
      </c>
      <c r="Q131" s="92" t="s">
        <v>2347</v>
      </c>
      <c r="R131" s="92"/>
      <c r="S131" s="98">
        <v>994509</v>
      </c>
      <c r="T131" s="92" t="s">
        <v>216</v>
      </c>
      <c r="U131" s="92" t="s">
        <v>437</v>
      </c>
      <c r="V131" s="92" t="s">
        <v>217</v>
      </c>
      <c r="W131" s="96">
        <v>2000</v>
      </c>
      <c r="X131" s="97"/>
      <c r="Y131" s="94" t="s">
        <v>7</v>
      </c>
      <c r="Z131" s="99">
        <v>12236</v>
      </c>
      <c r="AA131" s="99"/>
      <c r="AB131" s="98"/>
      <c r="AC131" s="117"/>
      <c r="AD131" s="97"/>
      <c r="AE131" s="94"/>
      <c r="AF131" s="94"/>
      <c r="AG131" s="100" t="s">
        <v>1113</v>
      </c>
      <c r="AH131" s="100" t="str">
        <f>IFERROR(VLOOKUP(T:T,Plan2!A:D,4,0)," ")</f>
        <v xml:space="preserve"> </v>
      </c>
      <c r="AI131" s="100" t="str">
        <f>IFERROR(VLOOKUP(X:X,'base sif'!A:B,2,0)," ")</f>
        <v xml:space="preserve"> </v>
      </c>
      <c r="AJ131" s="100" t="s">
        <v>3582</v>
      </c>
      <c r="AK131" s="101" t="str">
        <f>IFERROR(VLOOKUP(C131,Plan1!A:E,4,0)," ")</f>
        <v xml:space="preserve"> </v>
      </c>
      <c r="AL131" s="102" t="str">
        <f>IFERROR(VLOOKUP(C131,Plan1!A:E,5,0)," ")</f>
        <v xml:space="preserve"> </v>
      </c>
      <c r="AM131" s="102" t="str">
        <f>VLOOKUP(T131,Plan3!A:C,3,0)</f>
        <v>POLLO ENTERO 1.9</v>
      </c>
    </row>
    <row r="132" spans="1:39" s="103" customFormat="1" ht="12.75" customHeight="1" x14ac:dyDescent="0.15">
      <c r="A132" s="104" t="s">
        <v>2763</v>
      </c>
      <c r="B132" s="92" t="s">
        <v>34</v>
      </c>
      <c r="C132" s="92" t="s">
        <v>2432</v>
      </c>
      <c r="D132" s="93">
        <v>45748</v>
      </c>
      <c r="E132" s="94" t="s">
        <v>2458</v>
      </c>
      <c r="F132" s="95">
        <v>22</v>
      </c>
      <c r="G132" s="93">
        <v>45803</v>
      </c>
      <c r="H132" s="93">
        <v>45809</v>
      </c>
      <c r="I132" s="105"/>
      <c r="J132" s="105"/>
      <c r="K132" s="106"/>
      <c r="L132" s="107"/>
      <c r="M132" s="105"/>
      <c r="N132" s="93"/>
      <c r="O132" s="92" t="s">
        <v>9</v>
      </c>
      <c r="P132" s="92" t="s">
        <v>8</v>
      </c>
      <c r="Q132" s="92" t="s">
        <v>2347</v>
      </c>
      <c r="R132" s="92"/>
      <c r="S132" s="98">
        <v>994511</v>
      </c>
      <c r="T132" s="92" t="s">
        <v>340</v>
      </c>
      <c r="U132" s="92" t="s">
        <v>437</v>
      </c>
      <c r="V132" s="92" t="s">
        <v>217</v>
      </c>
      <c r="W132" s="96">
        <v>2000</v>
      </c>
      <c r="X132" s="97"/>
      <c r="Y132" s="94" t="s">
        <v>7</v>
      </c>
      <c r="Z132" s="99">
        <v>12240</v>
      </c>
      <c r="AA132" s="99"/>
      <c r="AB132" s="98"/>
      <c r="AC132" s="117"/>
      <c r="AD132" s="97"/>
      <c r="AE132" s="94"/>
      <c r="AF132" s="94"/>
      <c r="AG132" s="100" t="s">
        <v>1113</v>
      </c>
      <c r="AH132" s="100" t="str">
        <f>IFERROR(VLOOKUP(T:T,Plan2!A:D,4,0)," ")</f>
        <v xml:space="preserve"> </v>
      </c>
      <c r="AI132" s="100" t="str">
        <f>IFERROR(VLOOKUP(X:X,'base sif'!A:B,2,0)," ")</f>
        <v xml:space="preserve"> </v>
      </c>
      <c r="AJ132" s="100" t="s">
        <v>3582</v>
      </c>
      <c r="AK132" s="101" t="str">
        <f>IFERROR(VLOOKUP(C132,Plan1!A:E,4,0)," ")</f>
        <v xml:space="preserve"> </v>
      </c>
      <c r="AL132" s="102" t="str">
        <f>IFERROR(VLOOKUP(C132,Plan1!A:E,5,0)," ")</f>
        <v xml:space="preserve"> </v>
      </c>
      <c r="AM132" s="102" t="str">
        <f>VLOOKUP(T132,Plan3!A:C,3,0)</f>
        <v>POLLO ENTERO 2.0</v>
      </c>
    </row>
    <row r="133" spans="1:39" s="103" customFormat="1" ht="12.75" customHeight="1" x14ac:dyDescent="0.15">
      <c r="A133" s="190"/>
      <c r="B133" s="92" t="s">
        <v>2267</v>
      </c>
      <c r="C133" s="92" t="s">
        <v>3149</v>
      </c>
      <c r="D133" s="93">
        <v>45845</v>
      </c>
      <c r="E133" s="94" t="s">
        <v>3249</v>
      </c>
      <c r="F133" s="95">
        <v>32</v>
      </c>
      <c r="G133" s="93">
        <v>45873</v>
      </c>
      <c r="H133" s="93">
        <v>45879</v>
      </c>
      <c r="I133" s="105">
        <v>45875</v>
      </c>
      <c r="J133" s="105">
        <v>45873</v>
      </c>
      <c r="K133" s="106">
        <f t="shared" ref="K133:K143" si="23">WEEKNUM(I133)</f>
        <v>32</v>
      </c>
      <c r="L133" s="107">
        <f t="shared" ref="L133:L143" si="24">K133-F133</f>
        <v>0</v>
      </c>
      <c r="M133" s="105">
        <v>45873</v>
      </c>
      <c r="N133" s="93">
        <v>45874</v>
      </c>
      <c r="O133" s="92" t="s">
        <v>9</v>
      </c>
      <c r="P133" s="92" t="s">
        <v>8</v>
      </c>
      <c r="Q133" s="92" t="s">
        <v>35</v>
      </c>
      <c r="R133" s="92" t="s">
        <v>10</v>
      </c>
      <c r="S133" s="98">
        <v>70130</v>
      </c>
      <c r="T133" s="92" t="s">
        <v>11</v>
      </c>
      <c r="U133" s="92" t="s">
        <v>438</v>
      </c>
      <c r="V133" s="92" t="s">
        <v>37</v>
      </c>
      <c r="W133" s="96">
        <v>2450</v>
      </c>
      <c r="X133" s="97">
        <v>490</v>
      </c>
      <c r="Y133" s="94" t="s">
        <v>7</v>
      </c>
      <c r="Z133" s="99">
        <v>12152.3</v>
      </c>
      <c r="AA133" s="99">
        <v>12152.3</v>
      </c>
      <c r="AB133" s="98">
        <v>622</v>
      </c>
      <c r="AC133" s="117" t="s">
        <v>3698</v>
      </c>
      <c r="AD133" s="97">
        <v>994690</v>
      </c>
      <c r="AE133" s="94" t="s">
        <v>3235</v>
      </c>
      <c r="AF133" s="94" t="s">
        <v>3236</v>
      </c>
      <c r="AG133" s="100" t="str">
        <f t="shared" ref="AG133:AG137" si="25">IF(AND(M:M&lt;=H:H,M:M&gt;=G:G),"FACTURADO EN FECHA","FACTURADO CON ATRASO")</f>
        <v>FACTURADO EN FECHA</v>
      </c>
      <c r="AH133" s="100" t="str">
        <f>IFERROR(VLOOKUP(T:T,Plan2!A:D,4,0)," ")</f>
        <v xml:space="preserve"> </v>
      </c>
      <c r="AI133" s="100" t="str">
        <f>IFERROR(VLOOKUP(X:X,'base sif'!A:B,2,0)," ")</f>
        <v>30.136 - SEARA</v>
      </c>
      <c r="AJ133" s="100" t="str">
        <f>IFERROR(VLOOKUP(C133,Plan1!A:E,3,0)," ")</f>
        <v xml:space="preserve"> </v>
      </c>
      <c r="AK133" s="101" t="str">
        <f>IFERROR(VLOOKUP(C133,Plan1!A:E,4,0)," ")</f>
        <v xml:space="preserve"> </v>
      </c>
      <c r="AL133" s="102" t="str">
        <f>IFERROR(VLOOKUP(C133,Plan1!A:E,5,0)," ")</f>
        <v xml:space="preserve"> </v>
      </c>
      <c r="AM133" s="102" t="str">
        <f>VLOOKUP(T133,Plan3!A:C,3,0)</f>
        <v>CHULETA CENTRO</v>
      </c>
    </row>
    <row r="134" spans="1:39" s="103" customFormat="1" ht="12.75" customHeight="1" x14ac:dyDescent="0.15">
      <c r="A134" s="190"/>
      <c r="B134" s="92" t="s">
        <v>2267</v>
      </c>
      <c r="C134" s="92" t="s">
        <v>3151</v>
      </c>
      <c r="D134" s="93">
        <v>45845</v>
      </c>
      <c r="E134" s="94" t="s">
        <v>3249</v>
      </c>
      <c r="F134" s="95">
        <v>32</v>
      </c>
      <c r="G134" s="93">
        <v>45873</v>
      </c>
      <c r="H134" s="93">
        <v>45879</v>
      </c>
      <c r="I134" s="105">
        <v>45875</v>
      </c>
      <c r="J134" s="105">
        <v>45873</v>
      </c>
      <c r="K134" s="106">
        <f t="shared" si="23"/>
        <v>32</v>
      </c>
      <c r="L134" s="107">
        <f t="shared" si="24"/>
        <v>0</v>
      </c>
      <c r="M134" s="105">
        <v>45873</v>
      </c>
      <c r="N134" s="93">
        <v>45874</v>
      </c>
      <c r="O134" s="92" t="s">
        <v>9</v>
      </c>
      <c r="P134" s="92" t="s">
        <v>8</v>
      </c>
      <c r="Q134" s="92" t="s">
        <v>35</v>
      </c>
      <c r="R134" s="92" t="s">
        <v>10</v>
      </c>
      <c r="S134" s="98">
        <v>586307</v>
      </c>
      <c r="T134" s="92" t="s">
        <v>13</v>
      </c>
      <c r="U134" s="92" t="s">
        <v>438</v>
      </c>
      <c r="V134" s="92" t="s">
        <v>12</v>
      </c>
      <c r="W134" s="96">
        <v>2450</v>
      </c>
      <c r="X134" s="97">
        <v>490</v>
      </c>
      <c r="Y134" s="94" t="s">
        <v>7</v>
      </c>
      <c r="Z134" s="99">
        <v>12184.16</v>
      </c>
      <c r="AA134" s="99">
        <v>12184.16</v>
      </c>
      <c r="AB134" s="98">
        <v>703</v>
      </c>
      <c r="AC134" s="117" t="s">
        <v>3698</v>
      </c>
      <c r="AD134" s="97">
        <v>994690</v>
      </c>
      <c r="AE134" s="94" t="s">
        <v>3235</v>
      </c>
      <c r="AF134" s="94" t="s">
        <v>3236</v>
      </c>
      <c r="AG134" s="100" t="str">
        <f t="shared" si="25"/>
        <v>FACTURADO EN FECHA</v>
      </c>
      <c r="AH134" s="100" t="str">
        <f>IFERROR(VLOOKUP(T:T,Plan2!A:D,4,0)," ")</f>
        <v xml:space="preserve"> </v>
      </c>
      <c r="AI134" s="100" t="str">
        <f>IFERROR(VLOOKUP(X:X,'base sif'!A:B,2,0)," ")</f>
        <v>30.136 - SEARA</v>
      </c>
      <c r="AJ134" s="100" t="str">
        <f>IFERROR(VLOOKUP(C134,Plan1!A:E,3,0)," ")</f>
        <v xml:space="preserve"> </v>
      </c>
      <c r="AK134" s="101" t="str">
        <f>IFERROR(VLOOKUP(C134,Plan1!A:E,4,0)," ")</f>
        <v xml:space="preserve"> </v>
      </c>
      <c r="AL134" s="102" t="str">
        <f>IFERROR(VLOOKUP(C134,Plan1!A:E,5,0)," ")</f>
        <v xml:space="preserve"> </v>
      </c>
      <c r="AM134" s="102" t="str">
        <f>VLOOKUP(T134,Plan3!A:C,3,0)</f>
        <v>CHULETA VETADA</v>
      </c>
    </row>
    <row r="135" spans="1:39" s="103" customFormat="1" ht="12.75" customHeight="1" x14ac:dyDescent="0.15">
      <c r="A135" s="190"/>
      <c r="B135" s="92" t="s">
        <v>2267</v>
      </c>
      <c r="C135" s="92" t="s">
        <v>3250</v>
      </c>
      <c r="D135" s="93">
        <v>45848</v>
      </c>
      <c r="E135" s="94" t="s">
        <v>3251</v>
      </c>
      <c r="F135" s="95">
        <v>32</v>
      </c>
      <c r="G135" s="93">
        <v>45873</v>
      </c>
      <c r="H135" s="93">
        <v>45879</v>
      </c>
      <c r="I135" s="105">
        <v>45876</v>
      </c>
      <c r="J135" s="105">
        <v>45874</v>
      </c>
      <c r="K135" s="106">
        <f t="shared" si="23"/>
        <v>32</v>
      </c>
      <c r="L135" s="107">
        <f t="shared" si="24"/>
        <v>0</v>
      </c>
      <c r="M135" s="105">
        <v>45875</v>
      </c>
      <c r="N135" s="93">
        <v>45876</v>
      </c>
      <c r="O135" s="92" t="s">
        <v>9</v>
      </c>
      <c r="P135" s="92" t="s">
        <v>8</v>
      </c>
      <c r="Q135" s="92" t="s">
        <v>35</v>
      </c>
      <c r="R135" s="92" t="s">
        <v>10</v>
      </c>
      <c r="S135" s="98">
        <v>586307</v>
      </c>
      <c r="T135" s="92" t="s">
        <v>13</v>
      </c>
      <c r="U135" s="92" t="s">
        <v>438</v>
      </c>
      <c r="V135" s="92" t="s">
        <v>12</v>
      </c>
      <c r="W135" s="96">
        <v>2550</v>
      </c>
      <c r="X135" s="97">
        <v>490</v>
      </c>
      <c r="Y135" s="94" t="s">
        <v>7</v>
      </c>
      <c r="Z135" s="99">
        <v>24484.67</v>
      </c>
      <c r="AA135" s="99">
        <v>24484.67</v>
      </c>
      <c r="AB135" s="98">
        <v>1413</v>
      </c>
      <c r="AC135" s="117" t="s">
        <v>3699</v>
      </c>
      <c r="AD135" s="97">
        <v>998879</v>
      </c>
      <c r="AE135" s="94" t="s">
        <v>3700</v>
      </c>
      <c r="AF135" s="94" t="s">
        <v>3701</v>
      </c>
      <c r="AG135" s="100" t="str">
        <f t="shared" si="25"/>
        <v>FACTURADO EN FECHA</v>
      </c>
      <c r="AH135" s="100" t="str">
        <f>IFERROR(VLOOKUP(T:T,Plan2!A:D,4,0)," ")</f>
        <v xml:space="preserve"> </v>
      </c>
      <c r="AI135" s="100" t="str">
        <f>IFERROR(VLOOKUP(X:X,'base sif'!A:B,2,0)," ")</f>
        <v>30.136 - SEARA</v>
      </c>
      <c r="AJ135" s="100" t="str">
        <f>IFERROR(VLOOKUP(C135,Plan1!A:E,3,0)," ")</f>
        <v xml:space="preserve"> </v>
      </c>
      <c r="AK135" s="101" t="str">
        <f>IFERROR(VLOOKUP(C135,Plan1!A:E,4,0)," ")</f>
        <v xml:space="preserve"> </v>
      </c>
      <c r="AL135" s="102" t="str">
        <f>IFERROR(VLOOKUP(C135,Plan1!A:E,5,0)," ")</f>
        <v xml:space="preserve"> </v>
      </c>
      <c r="AM135" s="102" t="str">
        <f>VLOOKUP(T135,Plan3!A:C,3,0)</f>
        <v>CHULETA VETADA</v>
      </c>
    </row>
    <row r="136" spans="1:39" s="103" customFormat="1" ht="12.75" customHeight="1" x14ac:dyDescent="0.15">
      <c r="A136" s="92"/>
      <c r="B136" s="92" t="s">
        <v>2267</v>
      </c>
      <c r="C136" s="92" t="s">
        <v>3254</v>
      </c>
      <c r="D136" s="93">
        <v>45848</v>
      </c>
      <c r="E136" s="94" t="s">
        <v>3251</v>
      </c>
      <c r="F136" s="95">
        <v>32</v>
      </c>
      <c r="G136" s="93">
        <v>45873</v>
      </c>
      <c r="H136" s="93">
        <v>45879</v>
      </c>
      <c r="I136" s="105">
        <v>45876</v>
      </c>
      <c r="J136" s="105">
        <v>45877</v>
      </c>
      <c r="K136" s="106">
        <f t="shared" si="23"/>
        <v>32</v>
      </c>
      <c r="L136" s="107">
        <f t="shared" si="24"/>
        <v>0</v>
      </c>
      <c r="M136" s="105">
        <v>45877</v>
      </c>
      <c r="N136" s="93">
        <v>45880</v>
      </c>
      <c r="O136" s="92" t="s">
        <v>9</v>
      </c>
      <c r="P136" s="92" t="s">
        <v>8</v>
      </c>
      <c r="Q136" s="92" t="s">
        <v>35</v>
      </c>
      <c r="R136" s="92" t="s">
        <v>2945</v>
      </c>
      <c r="S136" s="98">
        <v>993277</v>
      </c>
      <c r="T136" s="92" t="s">
        <v>427</v>
      </c>
      <c r="U136" s="92" t="s">
        <v>438</v>
      </c>
      <c r="V136" s="92" t="s">
        <v>428</v>
      </c>
      <c r="W136" s="96">
        <v>3050</v>
      </c>
      <c r="X136" s="97">
        <v>876</v>
      </c>
      <c r="Y136" s="94" t="s">
        <v>7</v>
      </c>
      <c r="Z136" s="99">
        <v>24314.27</v>
      </c>
      <c r="AA136" s="99">
        <v>24314.27</v>
      </c>
      <c r="AB136" s="98">
        <v>1215</v>
      </c>
      <c r="AC136" s="117" t="s">
        <v>3702</v>
      </c>
      <c r="AD136" s="97">
        <v>1000460</v>
      </c>
      <c r="AE136" s="94" t="s">
        <v>3703</v>
      </c>
      <c r="AF136" s="94" t="s">
        <v>3704</v>
      </c>
      <c r="AG136" s="100" t="str">
        <f t="shared" si="25"/>
        <v>FACTURADO EN FECHA</v>
      </c>
      <c r="AH136" s="100" t="str">
        <f>IFERROR(VLOOKUP(T:T,Plan2!A:D,4,0)," ")</f>
        <v xml:space="preserve"> </v>
      </c>
      <c r="AI136" s="100" t="str">
        <f>IFERROR(VLOOKUP(X:X,'base sif'!A:B,2,0)," ")</f>
        <v>36.827 - ANA RECH - AB.SUINOS/IND.</v>
      </c>
      <c r="AJ136" s="100" t="str">
        <f>IFERROR(VLOOKUP(C136,Plan1!A:E,3,0)," ")</f>
        <v xml:space="preserve"> </v>
      </c>
      <c r="AK136" s="101" t="str">
        <f>IFERROR(VLOOKUP(C136,Plan1!A:E,4,0)," ")</f>
        <v xml:space="preserve"> </v>
      </c>
      <c r="AL136" s="102" t="str">
        <f>IFERROR(VLOOKUP(C136,Plan1!A:E,5,0)," ")</f>
        <v xml:space="preserve"> </v>
      </c>
      <c r="AM136" s="102" t="str">
        <f>VLOOKUP(T136,Plan3!A:C,3,0)</f>
        <v>PULPA PIERNA</v>
      </c>
    </row>
    <row r="137" spans="1:39" s="103" customFormat="1" ht="12.75" customHeight="1" x14ac:dyDescent="0.15">
      <c r="A137" s="92"/>
      <c r="B137" s="92" t="s">
        <v>2267</v>
      </c>
      <c r="C137" s="92" t="s">
        <v>3253</v>
      </c>
      <c r="D137" s="93">
        <v>45848</v>
      </c>
      <c r="E137" s="94" t="s">
        <v>3251</v>
      </c>
      <c r="F137" s="95">
        <v>32</v>
      </c>
      <c r="G137" s="93">
        <v>45873</v>
      </c>
      <c r="H137" s="93">
        <v>45879</v>
      </c>
      <c r="I137" s="105">
        <v>45878</v>
      </c>
      <c r="J137" s="105">
        <v>45878</v>
      </c>
      <c r="K137" s="106">
        <f t="shared" si="23"/>
        <v>32</v>
      </c>
      <c r="L137" s="107">
        <f t="shared" si="24"/>
        <v>0</v>
      </c>
      <c r="M137" s="105">
        <v>45878</v>
      </c>
      <c r="N137" s="93"/>
      <c r="O137" s="92" t="s">
        <v>9</v>
      </c>
      <c r="P137" s="92" t="s">
        <v>8</v>
      </c>
      <c r="Q137" s="92" t="s">
        <v>35</v>
      </c>
      <c r="R137" s="92" t="s">
        <v>3072</v>
      </c>
      <c r="S137" s="98">
        <v>70130</v>
      </c>
      <c r="T137" s="92" t="s">
        <v>11</v>
      </c>
      <c r="U137" s="92" t="s">
        <v>438</v>
      </c>
      <c r="V137" s="92" t="s">
        <v>37</v>
      </c>
      <c r="W137" s="96">
        <v>2350</v>
      </c>
      <c r="X137" s="97">
        <v>3237</v>
      </c>
      <c r="Y137" s="94" t="s">
        <v>7</v>
      </c>
      <c r="Z137" s="99">
        <v>24384.49</v>
      </c>
      <c r="AA137" s="99">
        <v>24384.49</v>
      </c>
      <c r="AB137" s="98">
        <v>1205</v>
      </c>
      <c r="AC137" s="117" t="s">
        <v>3705</v>
      </c>
      <c r="AD137" s="97">
        <v>1001760</v>
      </c>
      <c r="AE137" s="94" t="s">
        <v>3609</v>
      </c>
      <c r="AF137" s="94" t="s">
        <v>3591</v>
      </c>
      <c r="AG137" s="100" t="str">
        <f t="shared" si="25"/>
        <v>FACTURADO EN FECHA</v>
      </c>
      <c r="AH137" s="100" t="str">
        <f>IFERROR(VLOOKUP(T:T,Plan2!A:D,4,0)," ")</f>
        <v xml:space="preserve"> </v>
      </c>
      <c r="AI137" s="100" t="str">
        <f>IFERROR(VLOOKUP(X:X,'base sif'!A:B,2,0)," ")</f>
        <v>30.581 - S. M. DO OESTE - AB.SUINOS/IND</v>
      </c>
      <c r="AJ137" s="100" t="str">
        <f>IFERROR(VLOOKUP(C137,Plan1!A:E,3,0)," ")</f>
        <v xml:space="preserve"> </v>
      </c>
      <c r="AK137" s="101" t="str">
        <f>IFERROR(VLOOKUP(C137,Plan1!A:E,4,0)," ")</f>
        <v xml:space="preserve"> </v>
      </c>
      <c r="AL137" s="102" t="str">
        <f>IFERROR(VLOOKUP(C137,Plan1!A:E,5,0)," ")</f>
        <v xml:space="preserve"> </v>
      </c>
      <c r="AM137" s="102" t="str">
        <f>VLOOKUP(T137,Plan3!A:C,3,0)</f>
        <v>CHULETA CENTRO</v>
      </c>
    </row>
    <row r="138" spans="1:39" s="103" customFormat="1" ht="12.75" customHeight="1" x14ac:dyDescent="0.15">
      <c r="A138" s="92"/>
      <c r="B138" s="92" t="s">
        <v>2267</v>
      </c>
      <c r="C138" s="92" t="s">
        <v>3150</v>
      </c>
      <c r="D138" s="93">
        <v>45845</v>
      </c>
      <c r="E138" s="94" t="s">
        <v>3249</v>
      </c>
      <c r="F138" s="95">
        <v>33</v>
      </c>
      <c r="G138" s="93">
        <v>45880</v>
      </c>
      <c r="H138" s="93">
        <v>45886</v>
      </c>
      <c r="I138" s="105">
        <v>45881</v>
      </c>
      <c r="J138" s="105">
        <v>45881</v>
      </c>
      <c r="K138" s="106">
        <f t="shared" si="23"/>
        <v>33</v>
      </c>
      <c r="L138" s="107">
        <f t="shared" si="24"/>
        <v>0</v>
      </c>
      <c r="M138" s="105"/>
      <c r="N138" s="93"/>
      <c r="O138" s="92" t="s">
        <v>9</v>
      </c>
      <c r="P138" s="92" t="s">
        <v>8</v>
      </c>
      <c r="Q138" s="92" t="s">
        <v>35</v>
      </c>
      <c r="R138" s="92" t="s">
        <v>10</v>
      </c>
      <c r="S138" s="98">
        <v>70130</v>
      </c>
      <c r="T138" s="92" t="s">
        <v>11</v>
      </c>
      <c r="U138" s="92" t="s">
        <v>438</v>
      </c>
      <c r="V138" s="92" t="s">
        <v>37</v>
      </c>
      <c r="W138" s="96">
        <v>2450</v>
      </c>
      <c r="X138" s="97">
        <v>490</v>
      </c>
      <c r="Y138" s="94" t="s">
        <v>7</v>
      </c>
      <c r="Z138" s="99">
        <v>12250</v>
      </c>
      <c r="AA138" s="99">
        <v>12250</v>
      </c>
      <c r="AB138" s="98">
        <v>620</v>
      </c>
      <c r="AC138" s="117"/>
      <c r="AD138" s="97">
        <v>994691</v>
      </c>
      <c r="AE138" s="94"/>
      <c r="AF138" s="94"/>
      <c r="AG138" s="100" t="str">
        <f t="shared" ref="AG138:AG143" si="26">IF(AND(I:I&lt;=$H$1:$H$1000,I:I&gt;=$G$1:$G$589),"PROGRAMADOS PARA EMBARQUE","PROGRAMADOS FUERA DE LA SEMANA")</f>
        <v>PROGRAMADOS PARA EMBARQUE</v>
      </c>
      <c r="AH138" s="100" t="str">
        <f>IFERROR(VLOOKUP(T:T,Plan2!A:D,4,0)," ")</f>
        <v xml:space="preserve"> </v>
      </c>
      <c r="AI138" s="100" t="str">
        <f>IFERROR(VLOOKUP(X:X,'base sif'!A:B,2,0)," ")</f>
        <v>30.136 - SEARA</v>
      </c>
      <c r="AJ138" s="100" t="str">
        <f>IFERROR(VLOOKUP(C138,Plan1!A:E,3,0)," ")</f>
        <v xml:space="preserve"> </v>
      </c>
      <c r="AK138" s="101" t="str">
        <f>IFERROR(VLOOKUP(C138,Plan1!A:E,4,0)," ")</f>
        <v xml:space="preserve"> </v>
      </c>
      <c r="AL138" s="102" t="str">
        <f>IFERROR(VLOOKUP(C138,Plan1!A:E,5,0)," ")</f>
        <v xml:space="preserve"> </v>
      </c>
      <c r="AM138" s="102" t="str">
        <f>VLOOKUP(T138,Plan3!A:C,3,0)</f>
        <v>CHULETA CENTRO</v>
      </c>
    </row>
    <row r="139" spans="1:39" s="103" customFormat="1" ht="12.75" customHeight="1" x14ac:dyDescent="0.15">
      <c r="A139" s="92"/>
      <c r="B139" s="92" t="s">
        <v>2267</v>
      </c>
      <c r="C139" s="92" t="s">
        <v>3152</v>
      </c>
      <c r="D139" s="93">
        <v>45845</v>
      </c>
      <c r="E139" s="94" t="s">
        <v>3249</v>
      </c>
      <c r="F139" s="95">
        <v>33</v>
      </c>
      <c r="G139" s="93">
        <v>45880</v>
      </c>
      <c r="H139" s="93">
        <v>45886</v>
      </c>
      <c r="I139" s="105">
        <v>45881</v>
      </c>
      <c r="J139" s="105">
        <v>45881</v>
      </c>
      <c r="K139" s="106">
        <f t="shared" si="23"/>
        <v>33</v>
      </c>
      <c r="L139" s="107">
        <f t="shared" si="24"/>
        <v>0</v>
      </c>
      <c r="M139" s="105"/>
      <c r="N139" s="93"/>
      <c r="O139" s="92" t="s">
        <v>9</v>
      </c>
      <c r="P139" s="92" t="s">
        <v>8</v>
      </c>
      <c r="Q139" s="92" t="s">
        <v>35</v>
      </c>
      <c r="R139" s="92" t="s">
        <v>10</v>
      </c>
      <c r="S139" s="98">
        <v>586307</v>
      </c>
      <c r="T139" s="92" t="s">
        <v>13</v>
      </c>
      <c r="U139" s="92" t="s">
        <v>438</v>
      </c>
      <c r="V139" s="92" t="s">
        <v>12</v>
      </c>
      <c r="W139" s="96">
        <v>2450</v>
      </c>
      <c r="X139" s="97">
        <v>490</v>
      </c>
      <c r="Y139" s="94" t="s">
        <v>7</v>
      </c>
      <c r="Z139" s="99">
        <v>12250</v>
      </c>
      <c r="AA139" s="99">
        <v>12250</v>
      </c>
      <c r="AB139" s="98">
        <v>612</v>
      </c>
      <c r="AC139" s="117"/>
      <c r="AD139" s="97">
        <v>994691</v>
      </c>
      <c r="AE139" s="94"/>
      <c r="AF139" s="94"/>
      <c r="AG139" s="100" t="str">
        <f t="shared" si="26"/>
        <v>PROGRAMADOS PARA EMBARQUE</v>
      </c>
      <c r="AH139" s="100" t="str">
        <f>IFERROR(VLOOKUP(T:T,Plan2!A:D,4,0)," ")</f>
        <v xml:space="preserve"> </v>
      </c>
      <c r="AI139" s="100" t="str">
        <f>IFERROR(VLOOKUP(X:X,'base sif'!A:B,2,0)," ")</f>
        <v>30.136 - SEARA</v>
      </c>
      <c r="AJ139" s="100" t="str">
        <f>IFERROR(VLOOKUP(C139,Plan1!A:E,3,0)," ")</f>
        <v xml:space="preserve"> </v>
      </c>
      <c r="AK139" s="101" t="str">
        <f>IFERROR(VLOOKUP(C139,Plan1!A:E,4,0)," ")</f>
        <v xml:space="preserve"> </v>
      </c>
      <c r="AL139" s="102" t="str">
        <f>IFERROR(VLOOKUP(C139,Plan1!A:E,5,0)," ")</f>
        <v xml:space="preserve"> </v>
      </c>
      <c r="AM139" s="102" t="str">
        <f>VLOOKUP(T139,Plan3!A:C,3,0)</f>
        <v>CHULETA VETADA</v>
      </c>
    </row>
    <row r="140" spans="1:39" s="103" customFormat="1" ht="12.75" customHeight="1" x14ac:dyDescent="0.15">
      <c r="A140" s="92"/>
      <c r="B140" s="92" t="s">
        <v>2267</v>
      </c>
      <c r="C140" s="92" t="s">
        <v>3256</v>
      </c>
      <c r="D140" s="93">
        <v>45848</v>
      </c>
      <c r="E140" s="94" t="s">
        <v>3257</v>
      </c>
      <c r="F140" s="95">
        <v>33</v>
      </c>
      <c r="G140" s="93">
        <v>45880</v>
      </c>
      <c r="H140" s="93">
        <v>45886</v>
      </c>
      <c r="I140" s="105">
        <v>45881</v>
      </c>
      <c r="J140" s="105">
        <v>45881</v>
      </c>
      <c r="K140" s="106">
        <f t="shared" si="23"/>
        <v>33</v>
      </c>
      <c r="L140" s="107">
        <f t="shared" si="24"/>
        <v>0</v>
      </c>
      <c r="M140" s="105"/>
      <c r="N140" s="93"/>
      <c r="O140" s="92" t="s">
        <v>9</v>
      </c>
      <c r="P140" s="92" t="s">
        <v>8</v>
      </c>
      <c r="Q140" s="92" t="s">
        <v>35</v>
      </c>
      <c r="R140" s="92" t="s">
        <v>2945</v>
      </c>
      <c r="S140" s="98">
        <v>993277</v>
      </c>
      <c r="T140" s="92" t="s">
        <v>427</v>
      </c>
      <c r="U140" s="92" t="s">
        <v>438</v>
      </c>
      <c r="V140" s="92" t="s">
        <v>428</v>
      </c>
      <c r="W140" s="96">
        <v>3050</v>
      </c>
      <c r="X140" s="97">
        <v>876</v>
      </c>
      <c r="Y140" s="94" t="s">
        <v>7</v>
      </c>
      <c r="Z140" s="99">
        <v>24500</v>
      </c>
      <c r="AA140" s="99">
        <v>24500</v>
      </c>
      <c r="AB140" s="98">
        <v>1195</v>
      </c>
      <c r="AC140" s="117"/>
      <c r="AD140" s="97">
        <v>1000351</v>
      </c>
      <c r="AE140" s="94"/>
      <c r="AF140" s="94"/>
      <c r="AG140" s="100" t="str">
        <f t="shared" si="26"/>
        <v>PROGRAMADOS PARA EMBARQUE</v>
      </c>
      <c r="AH140" s="100" t="str">
        <f>IFERROR(VLOOKUP(T:T,Plan2!A:D,4,0)," ")</f>
        <v xml:space="preserve"> </v>
      </c>
      <c r="AI140" s="100" t="str">
        <f>IFERROR(VLOOKUP(X:X,'base sif'!A:B,2,0)," ")</f>
        <v>36.827 - ANA RECH - AB.SUINOS/IND.</v>
      </c>
      <c r="AJ140" s="100" t="str">
        <f>IFERROR(VLOOKUP(C140,Plan1!A:E,3,0)," ")</f>
        <v xml:space="preserve"> </v>
      </c>
      <c r="AK140" s="101" t="str">
        <f>IFERROR(VLOOKUP(C140,Plan1!A:E,4,0)," ")</f>
        <v xml:space="preserve"> </v>
      </c>
      <c r="AL140" s="102" t="str">
        <f>IFERROR(VLOOKUP(C140,Plan1!A:E,5,0)," ")</f>
        <v xml:space="preserve"> </v>
      </c>
      <c r="AM140" s="102" t="str">
        <f>VLOOKUP(T140,Plan3!A:C,3,0)</f>
        <v>PULPA PIERNA</v>
      </c>
    </row>
    <row r="141" spans="1:39" s="103" customFormat="1" ht="12.75" customHeight="1" x14ac:dyDescent="0.15">
      <c r="A141" s="92"/>
      <c r="B141" s="92" t="s">
        <v>2267</v>
      </c>
      <c r="C141" s="92" t="s">
        <v>3255</v>
      </c>
      <c r="D141" s="93">
        <v>45848</v>
      </c>
      <c r="E141" s="94" t="s">
        <v>3251</v>
      </c>
      <c r="F141" s="95">
        <v>33</v>
      </c>
      <c r="G141" s="93">
        <v>45880</v>
      </c>
      <c r="H141" s="93">
        <v>45886</v>
      </c>
      <c r="I141" s="105">
        <v>45882</v>
      </c>
      <c r="J141" s="105">
        <v>45882</v>
      </c>
      <c r="K141" s="106">
        <f t="shared" si="23"/>
        <v>33</v>
      </c>
      <c r="L141" s="107">
        <f t="shared" si="24"/>
        <v>0</v>
      </c>
      <c r="M141" s="105"/>
      <c r="N141" s="93"/>
      <c r="O141" s="92" t="s">
        <v>9</v>
      </c>
      <c r="P141" s="92" t="s">
        <v>8</v>
      </c>
      <c r="Q141" s="92" t="s">
        <v>35</v>
      </c>
      <c r="R141" s="92" t="s">
        <v>41</v>
      </c>
      <c r="S141" s="98">
        <v>993277</v>
      </c>
      <c r="T141" s="92" t="s">
        <v>427</v>
      </c>
      <c r="U141" s="92" t="s">
        <v>438</v>
      </c>
      <c r="V141" s="92" t="s">
        <v>428</v>
      </c>
      <c r="W141" s="96">
        <v>3050</v>
      </c>
      <c r="X141" s="97">
        <v>15</v>
      </c>
      <c r="Y141" s="94" t="s">
        <v>7</v>
      </c>
      <c r="Z141" s="99">
        <v>24500</v>
      </c>
      <c r="AA141" s="99">
        <v>24500</v>
      </c>
      <c r="AB141" s="98">
        <v>1195</v>
      </c>
      <c r="AC141" s="117"/>
      <c r="AD141" s="97">
        <v>998893</v>
      </c>
      <c r="AE141" s="94"/>
      <c r="AF141" s="94"/>
      <c r="AG141" s="100" t="str">
        <f t="shared" si="26"/>
        <v>PROGRAMADOS PARA EMBARQUE</v>
      </c>
      <c r="AH141" s="100" t="str">
        <f>IFERROR(VLOOKUP(T:T,Plan2!A:D,4,0)," ")</f>
        <v xml:space="preserve"> </v>
      </c>
      <c r="AI141" s="100" t="str">
        <f>IFERROR(VLOOKUP(X:X,'base sif'!A:B,2,0)," ")</f>
        <v>30.475 - SEBERI - AB.SUINOS/IND.</v>
      </c>
      <c r="AJ141" s="100" t="str">
        <f>IFERROR(VLOOKUP(C141,Plan1!A:E,3,0)," ")</f>
        <v xml:space="preserve"> </v>
      </c>
      <c r="AK141" s="101" t="str">
        <f>IFERROR(VLOOKUP(C141,Plan1!A:E,4,0)," ")</f>
        <v xml:space="preserve"> </v>
      </c>
      <c r="AL141" s="102" t="str">
        <f>IFERROR(VLOOKUP(C141,Plan1!A:E,5,0)," ")</f>
        <v xml:space="preserve"> </v>
      </c>
      <c r="AM141" s="102" t="str">
        <f>VLOOKUP(T141,Plan3!A:C,3,0)</f>
        <v>PULPA PIERNA</v>
      </c>
    </row>
    <row r="142" spans="1:39" s="103" customFormat="1" ht="12.75" customHeight="1" x14ac:dyDescent="0.15">
      <c r="A142" s="92"/>
      <c r="B142" s="92" t="s">
        <v>2267</v>
      </c>
      <c r="C142" s="92" t="s">
        <v>3258</v>
      </c>
      <c r="D142" s="93">
        <v>45848</v>
      </c>
      <c r="E142" s="94" t="s">
        <v>3257</v>
      </c>
      <c r="F142" s="95">
        <v>33</v>
      </c>
      <c r="G142" s="93">
        <v>45880</v>
      </c>
      <c r="H142" s="93">
        <v>45886</v>
      </c>
      <c r="I142" s="105">
        <v>45882</v>
      </c>
      <c r="J142" s="105">
        <v>45881</v>
      </c>
      <c r="K142" s="106">
        <f t="shared" si="23"/>
        <v>33</v>
      </c>
      <c r="L142" s="107">
        <f t="shared" si="24"/>
        <v>0</v>
      </c>
      <c r="M142" s="105"/>
      <c r="N142" s="93"/>
      <c r="O142" s="92" t="s">
        <v>9</v>
      </c>
      <c r="P142" s="92" t="s">
        <v>8</v>
      </c>
      <c r="Q142" s="92" t="s">
        <v>35</v>
      </c>
      <c r="R142" s="92" t="s">
        <v>10</v>
      </c>
      <c r="S142" s="98">
        <v>993277</v>
      </c>
      <c r="T142" s="92" t="s">
        <v>427</v>
      </c>
      <c r="U142" s="92" t="s">
        <v>438</v>
      </c>
      <c r="V142" s="92" t="s">
        <v>428</v>
      </c>
      <c r="W142" s="96">
        <v>3050</v>
      </c>
      <c r="X142" s="97">
        <v>490</v>
      </c>
      <c r="Y142" s="94" t="s">
        <v>7</v>
      </c>
      <c r="Z142" s="99">
        <v>24500</v>
      </c>
      <c r="AA142" s="99">
        <v>24500</v>
      </c>
      <c r="AB142" s="98">
        <v>1195</v>
      </c>
      <c r="AC142" s="117"/>
      <c r="AD142" s="97">
        <v>995042</v>
      </c>
      <c r="AE142" s="94"/>
      <c r="AF142" s="94"/>
      <c r="AG142" s="100" t="str">
        <f t="shared" si="26"/>
        <v>PROGRAMADOS PARA EMBARQUE</v>
      </c>
      <c r="AH142" s="100" t="str">
        <f>IFERROR(VLOOKUP(T:T,Plan2!A:D,4,0)," ")</f>
        <v xml:space="preserve"> </v>
      </c>
      <c r="AI142" s="100" t="str">
        <f>IFERROR(VLOOKUP(X:X,'base sif'!A:B,2,0)," ")</f>
        <v>30.136 - SEARA</v>
      </c>
      <c r="AJ142" s="100" t="str">
        <f>IFERROR(VLOOKUP(C142,Plan1!A:E,3,0)," ")</f>
        <v xml:space="preserve"> </v>
      </c>
      <c r="AK142" s="101" t="str">
        <f>IFERROR(VLOOKUP(C142,Plan1!A:E,4,0)," ")</f>
        <v xml:space="preserve"> </v>
      </c>
      <c r="AL142" s="102" t="str">
        <f>IFERROR(VLOOKUP(C142,Plan1!A:E,5,0)," ")</f>
        <v xml:space="preserve"> </v>
      </c>
      <c r="AM142" s="102" t="str">
        <f>VLOOKUP(T142,Plan3!A:C,3,0)</f>
        <v>PULPA PIERNA</v>
      </c>
    </row>
    <row r="143" spans="1:39" s="103" customFormat="1" ht="12.75" customHeight="1" x14ac:dyDescent="0.15">
      <c r="A143" s="92"/>
      <c r="B143" s="92" t="s">
        <v>2267</v>
      </c>
      <c r="C143" s="92" t="s">
        <v>3252</v>
      </c>
      <c r="D143" s="93">
        <v>45848</v>
      </c>
      <c r="E143" s="94" t="s">
        <v>3251</v>
      </c>
      <c r="F143" s="95">
        <v>33</v>
      </c>
      <c r="G143" s="93">
        <v>45880</v>
      </c>
      <c r="H143" s="93">
        <v>45886</v>
      </c>
      <c r="I143" s="105">
        <v>45884</v>
      </c>
      <c r="J143" s="105">
        <v>45884</v>
      </c>
      <c r="K143" s="106">
        <f t="shared" si="23"/>
        <v>33</v>
      </c>
      <c r="L143" s="107">
        <f t="shared" si="24"/>
        <v>0</v>
      </c>
      <c r="M143" s="105"/>
      <c r="N143" s="93"/>
      <c r="O143" s="92" t="s">
        <v>9</v>
      </c>
      <c r="P143" s="92" t="s">
        <v>8</v>
      </c>
      <c r="Q143" s="92" t="s">
        <v>35</v>
      </c>
      <c r="R143" s="92" t="s">
        <v>10</v>
      </c>
      <c r="S143" s="98">
        <v>586307</v>
      </c>
      <c r="T143" s="92" t="s">
        <v>13</v>
      </c>
      <c r="U143" s="92" t="s">
        <v>438</v>
      </c>
      <c r="V143" s="92" t="s">
        <v>12</v>
      </c>
      <c r="W143" s="96">
        <v>2550</v>
      </c>
      <c r="X143" s="97">
        <v>490</v>
      </c>
      <c r="Y143" s="94" t="s">
        <v>7</v>
      </c>
      <c r="Z143" s="99">
        <v>24500</v>
      </c>
      <c r="AA143" s="99">
        <v>24500</v>
      </c>
      <c r="AB143" s="98">
        <v>1225</v>
      </c>
      <c r="AC143" s="117"/>
      <c r="AD143" s="97">
        <v>998880</v>
      </c>
      <c r="AE143" s="94"/>
      <c r="AF143" s="94"/>
      <c r="AG143" s="100" t="str">
        <f t="shared" si="26"/>
        <v>PROGRAMADOS PARA EMBARQUE</v>
      </c>
      <c r="AH143" s="100" t="str">
        <f>IFERROR(VLOOKUP(T:T,Plan2!A:D,4,0)," ")</f>
        <v xml:space="preserve"> </v>
      </c>
      <c r="AI143" s="100" t="str">
        <f>IFERROR(VLOOKUP(X:X,'base sif'!A:B,2,0)," ")</f>
        <v>30.136 - SEARA</v>
      </c>
      <c r="AJ143" s="100" t="str">
        <f>IFERROR(VLOOKUP(C143,Plan1!A:E,3,0)," ")</f>
        <v xml:space="preserve"> </v>
      </c>
      <c r="AK143" s="101" t="str">
        <f>IFERROR(VLOOKUP(C143,Plan1!A:E,4,0)," ")</f>
        <v xml:space="preserve"> </v>
      </c>
      <c r="AL143" s="102" t="str">
        <f>IFERROR(VLOOKUP(C143,Plan1!A:E,5,0)," ")</f>
        <v xml:space="preserve"> </v>
      </c>
      <c r="AM143" s="102" t="str">
        <f>VLOOKUP(T143,Plan3!A:C,3,0)</f>
        <v>CHULETA VETADA</v>
      </c>
    </row>
    <row r="144" spans="1:39" s="103" customFormat="1" ht="12.75" customHeight="1" x14ac:dyDescent="0.15">
      <c r="A144" s="92" t="s">
        <v>2763</v>
      </c>
      <c r="B144" s="92" t="s">
        <v>2267</v>
      </c>
      <c r="C144" s="92" t="s">
        <v>2492</v>
      </c>
      <c r="D144" s="93">
        <v>45784</v>
      </c>
      <c r="E144" s="94" t="s">
        <v>2493</v>
      </c>
      <c r="F144" s="95">
        <v>21</v>
      </c>
      <c r="G144" s="93">
        <v>45791</v>
      </c>
      <c r="H144" s="93">
        <v>45801</v>
      </c>
      <c r="I144" s="105"/>
      <c r="J144" s="105"/>
      <c r="K144" s="106"/>
      <c r="L144" s="107"/>
      <c r="M144" s="105"/>
      <c r="N144" s="93"/>
      <c r="O144" s="92" t="s">
        <v>9</v>
      </c>
      <c r="P144" s="92" t="s">
        <v>8</v>
      </c>
      <c r="Q144" s="92" t="s">
        <v>35</v>
      </c>
      <c r="R144" s="92"/>
      <c r="S144" s="98">
        <v>994371</v>
      </c>
      <c r="T144" s="92" t="s">
        <v>492</v>
      </c>
      <c r="U144" s="92" t="s">
        <v>437</v>
      </c>
      <c r="V144" s="92" t="s">
        <v>493</v>
      </c>
      <c r="W144" s="96">
        <v>1900</v>
      </c>
      <c r="X144" s="97"/>
      <c r="Y144" s="94" t="s">
        <v>7</v>
      </c>
      <c r="Z144" s="99">
        <v>24495</v>
      </c>
      <c r="AA144" s="99"/>
      <c r="AB144" s="98"/>
      <c r="AC144" s="117"/>
      <c r="AD144" s="97"/>
      <c r="AE144" s="94"/>
      <c r="AF144" s="94"/>
      <c r="AG144" s="100" t="s">
        <v>1113</v>
      </c>
      <c r="AH144" s="100" t="str">
        <f>IFERROR(VLOOKUP(T:T,Plan2!A:D,4,0)," ")</f>
        <v xml:space="preserve"> </v>
      </c>
      <c r="AI144" s="100" t="str">
        <f>IFERROR(VLOOKUP(X:X,'base sif'!A:B,2,0)," ")</f>
        <v xml:space="preserve"> </v>
      </c>
      <c r="AJ144" s="100" t="s">
        <v>3582</v>
      </c>
      <c r="AK144" s="101">
        <f>IFERROR(VLOOKUP(C144,Plan1!A:E,4,0)," ")</f>
        <v>1</v>
      </c>
      <c r="AL144" s="102" t="str">
        <f>IFERROR(VLOOKUP(C144,Plan1!A:E,5,0)," ")</f>
        <v xml:space="preserve">BLOQUEO SIF </v>
      </c>
      <c r="AM144" s="102" t="str">
        <f>VLOOKUP(T144,Plan3!A:C,3,0)</f>
        <v>TRUTRO ALA</v>
      </c>
    </row>
    <row r="145" spans="1:39" s="103" customFormat="1" ht="12.75" customHeight="1" x14ac:dyDescent="0.15">
      <c r="A145" s="92" t="s">
        <v>2763</v>
      </c>
      <c r="B145" s="92" t="s">
        <v>2267</v>
      </c>
      <c r="C145" s="92" t="s">
        <v>2495</v>
      </c>
      <c r="D145" s="93">
        <v>45789</v>
      </c>
      <c r="E145" s="94" t="s">
        <v>2496</v>
      </c>
      <c r="F145" s="95">
        <v>25</v>
      </c>
      <c r="G145" s="93">
        <v>45824</v>
      </c>
      <c r="H145" s="93">
        <v>45829</v>
      </c>
      <c r="I145" s="105"/>
      <c r="J145" s="105"/>
      <c r="K145" s="106"/>
      <c r="L145" s="107"/>
      <c r="M145" s="105"/>
      <c r="N145" s="93"/>
      <c r="O145" s="92" t="s">
        <v>9</v>
      </c>
      <c r="P145" s="92" t="s">
        <v>8</v>
      </c>
      <c r="Q145" s="92" t="s">
        <v>35</v>
      </c>
      <c r="R145" s="92"/>
      <c r="S145" s="98">
        <v>994786</v>
      </c>
      <c r="T145" s="92" t="s">
        <v>489</v>
      </c>
      <c r="U145" s="92" t="s">
        <v>437</v>
      </c>
      <c r="V145" s="92" t="s">
        <v>119</v>
      </c>
      <c r="W145" s="96">
        <v>3100</v>
      </c>
      <c r="X145" s="97"/>
      <c r="Y145" s="94" t="s">
        <v>7</v>
      </c>
      <c r="Z145" s="99">
        <v>24492</v>
      </c>
      <c r="AA145" s="99"/>
      <c r="AB145" s="98"/>
      <c r="AC145" s="117"/>
      <c r="AD145" s="97"/>
      <c r="AE145" s="94"/>
      <c r="AF145" s="94"/>
      <c r="AG145" s="100" t="s">
        <v>1113</v>
      </c>
      <c r="AH145" s="100" t="str">
        <f>IFERROR(VLOOKUP(T:T,Plan2!A:D,4,0)," ")</f>
        <v xml:space="preserve"> </v>
      </c>
      <c r="AI145" s="100" t="str">
        <f>IFERROR(VLOOKUP(X:X,'base sif'!A:B,2,0)," ")</f>
        <v xml:space="preserve"> </v>
      </c>
      <c r="AJ145" s="100" t="s">
        <v>3582</v>
      </c>
      <c r="AK145" s="101" t="str">
        <f>IFERROR(VLOOKUP(C145,Plan1!A:E,4,0)," ")</f>
        <v xml:space="preserve"> </v>
      </c>
      <c r="AL145" s="102" t="str">
        <f>IFERROR(VLOOKUP(C145,Plan1!A:E,5,0)," ")</f>
        <v xml:space="preserve"> </v>
      </c>
      <c r="AM145" s="102" t="str">
        <f>VLOOKUP(T145,Plan3!A:C,3,0)</f>
        <v>PECHUGA 6X2</v>
      </c>
    </row>
    <row r="146" spans="1:39" s="103" customFormat="1" ht="12.75" customHeight="1" x14ac:dyDescent="0.15">
      <c r="A146" s="104" t="s">
        <v>2763</v>
      </c>
      <c r="B146" s="92" t="s">
        <v>2267</v>
      </c>
      <c r="C146" s="92" t="s">
        <v>2497</v>
      </c>
      <c r="D146" s="93">
        <v>45789</v>
      </c>
      <c r="E146" s="94" t="s">
        <v>2496</v>
      </c>
      <c r="F146" s="95">
        <v>26</v>
      </c>
      <c r="G146" s="93">
        <v>45831</v>
      </c>
      <c r="H146" s="93">
        <v>45836</v>
      </c>
      <c r="I146" s="105"/>
      <c r="J146" s="105"/>
      <c r="K146" s="106"/>
      <c r="L146" s="107"/>
      <c r="M146" s="105"/>
      <c r="N146" s="93"/>
      <c r="O146" s="92" t="s">
        <v>9</v>
      </c>
      <c r="P146" s="92" t="s">
        <v>8</v>
      </c>
      <c r="Q146" s="92" t="s">
        <v>35</v>
      </c>
      <c r="R146" s="92"/>
      <c r="S146" s="98">
        <v>994786</v>
      </c>
      <c r="T146" s="92" t="s">
        <v>489</v>
      </c>
      <c r="U146" s="92" t="s">
        <v>437</v>
      </c>
      <c r="V146" s="92" t="s">
        <v>119</v>
      </c>
      <c r="W146" s="96">
        <v>3100</v>
      </c>
      <c r="X146" s="97"/>
      <c r="Y146" s="94" t="s">
        <v>7</v>
      </c>
      <c r="Z146" s="99">
        <v>24492</v>
      </c>
      <c r="AA146" s="99"/>
      <c r="AB146" s="98"/>
      <c r="AC146" s="117"/>
      <c r="AD146" s="97"/>
      <c r="AE146" s="94"/>
      <c r="AF146" s="94"/>
      <c r="AG146" s="100" t="s">
        <v>1113</v>
      </c>
      <c r="AH146" s="100" t="str">
        <f>IFERROR(VLOOKUP(T:T,Plan2!A:D,4,0)," ")</f>
        <v xml:space="preserve"> </v>
      </c>
      <c r="AI146" s="100" t="str">
        <f>IFERROR(VLOOKUP(X:X,'base sif'!A:B,2,0)," ")</f>
        <v xml:space="preserve"> </v>
      </c>
      <c r="AJ146" s="100" t="s">
        <v>3582</v>
      </c>
      <c r="AK146" s="101" t="str">
        <f>IFERROR(VLOOKUP(C146,Plan1!A:E,4,0)," ")</f>
        <v xml:space="preserve"> </v>
      </c>
      <c r="AL146" s="102" t="str">
        <f>IFERROR(VLOOKUP(C146,Plan1!A:E,5,0)," ")</f>
        <v xml:space="preserve"> </v>
      </c>
      <c r="AM146" s="102" t="str">
        <f>VLOOKUP(T146,Plan3!A:C,3,0)</f>
        <v>PECHUGA 6X2</v>
      </c>
    </row>
    <row r="147" spans="1:39" s="103" customFormat="1" ht="12.75" customHeight="1" x14ac:dyDescent="0.15">
      <c r="A147" s="190" t="s">
        <v>2763</v>
      </c>
      <c r="B147" s="92" t="s">
        <v>2498</v>
      </c>
      <c r="C147" s="92" t="s">
        <v>2499</v>
      </c>
      <c r="D147" s="93">
        <v>45749</v>
      </c>
      <c r="E147" s="94" t="s">
        <v>2500</v>
      </c>
      <c r="F147" s="95">
        <v>20</v>
      </c>
      <c r="G147" s="93">
        <v>45789</v>
      </c>
      <c r="H147" s="93">
        <v>45794</v>
      </c>
      <c r="I147" s="105"/>
      <c r="J147" s="105"/>
      <c r="K147" s="106"/>
      <c r="L147" s="107"/>
      <c r="M147" s="105"/>
      <c r="N147" s="93"/>
      <c r="O147" s="92" t="s">
        <v>9</v>
      </c>
      <c r="P147" s="92" t="s">
        <v>8</v>
      </c>
      <c r="Q147" s="92" t="s">
        <v>2501</v>
      </c>
      <c r="R147" s="92"/>
      <c r="S147" s="98">
        <v>996611</v>
      </c>
      <c r="T147" s="92" t="s">
        <v>85</v>
      </c>
      <c r="U147" s="92" t="s">
        <v>437</v>
      </c>
      <c r="V147" s="92" t="s">
        <v>49</v>
      </c>
      <c r="W147" s="96">
        <v>3050</v>
      </c>
      <c r="X147" s="97"/>
      <c r="Y147" s="94" t="s">
        <v>7</v>
      </c>
      <c r="Z147" s="99">
        <v>24492</v>
      </c>
      <c r="AA147" s="99"/>
      <c r="AB147" s="98"/>
      <c r="AC147" s="117"/>
      <c r="AD147" s="97"/>
      <c r="AE147" s="94"/>
      <c r="AF147" s="94"/>
      <c r="AG147" s="100" t="s">
        <v>1113</v>
      </c>
      <c r="AH147" s="100" t="str">
        <f>IFERROR(VLOOKUP(T:T,Plan2!A:D,4,0)," ")</f>
        <v>MARINADOS</v>
      </c>
      <c r="AI147" s="100" t="str">
        <f>IFERROR(VLOOKUP(X:X,'base sif'!A:B,2,0)," ")</f>
        <v xml:space="preserve"> </v>
      </c>
      <c r="AJ147" s="100" t="s">
        <v>3582</v>
      </c>
      <c r="AK147" s="101" t="str">
        <f>IFERROR(VLOOKUP(C147,Plan1!A:E,4,0)," ")</f>
        <v xml:space="preserve"> </v>
      </c>
      <c r="AL147" s="102" t="str">
        <f>IFERROR(VLOOKUP(C147,Plan1!A:E,5,0)," ")</f>
        <v xml:space="preserve"> </v>
      </c>
      <c r="AM147" s="102" t="str">
        <f>VLOOKUP(T147,Plan3!A:C,3,0)</f>
        <v>PECHUGA MARINADA</v>
      </c>
    </row>
    <row r="148" spans="1:39" s="103" customFormat="1" ht="12.75" customHeight="1" x14ac:dyDescent="0.15">
      <c r="A148" s="104"/>
      <c r="B148" s="92" t="s">
        <v>1091</v>
      </c>
      <c r="C148" s="92" t="s">
        <v>3156</v>
      </c>
      <c r="D148" s="93">
        <v>45839</v>
      </c>
      <c r="E148" s="94" t="s">
        <v>3153</v>
      </c>
      <c r="F148" s="95">
        <v>32</v>
      </c>
      <c r="G148" s="93">
        <v>45873</v>
      </c>
      <c r="H148" s="93">
        <v>45879</v>
      </c>
      <c r="I148" s="105">
        <v>45876</v>
      </c>
      <c r="J148" s="105">
        <v>45875</v>
      </c>
      <c r="K148" s="106">
        <f t="shared" ref="K148:K150" si="27">WEEKNUM(I148)</f>
        <v>32</v>
      </c>
      <c r="L148" s="107">
        <f t="shared" ref="L148:L150" si="28">K148-F148</f>
        <v>0</v>
      </c>
      <c r="M148" s="105">
        <v>45876</v>
      </c>
      <c r="N148" s="93">
        <v>45877</v>
      </c>
      <c r="O148" s="92" t="s">
        <v>9</v>
      </c>
      <c r="P148" s="92" t="s">
        <v>8</v>
      </c>
      <c r="Q148" s="92" t="s">
        <v>35</v>
      </c>
      <c r="R148" s="92" t="s">
        <v>10</v>
      </c>
      <c r="S148" s="98">
        <v>586307</v>
      </c>
      <c r="T148" s="92" t="s">
        <v>13</v>
      </c>
      <c r="U148" s="92" t="s">
        <v>438</v>
      </c>
      <c r="V148" s="92" t="s">
        <v>12</v>
      </c>
      <c r="W148" s="96">
        <v>2520</v>
      </c>
      <c r="X148" s="97">
        <v>490</v>
      </c>
      <c r="Y148" s="94" t="s">
        <v>7</v>
      </c>
      <c r="Z148" s="99">
        <v>12208.99</v>
      </c>
      <c r="AA148" s="99">
        <v>12208.99</v>
      </c>
      <c r="AB148" s="98">
        <v>695</v>
      </c>
      <c r="AC148" s="117" t="s">
        <v>3706</v>
      </c>
      <c r="AD148" s="97">
        <v>994696</v>
      </c>
      <c r="AE148" s="94" t="s">
        <v>3607</v>
      </c>
      <c r="AF148" s="94" t="s">
        <v>3608</v>
      </c>
      <c r="AG148" s="100" t="str">
        <f t="shared" ref="AG148:AG150" si="29">IF(AND(M:M&lt;=H:H,M:M&gt;=G:G),"FACTURADO EN FECHA","FACTURADO CON ATRASO")</f>
        <v>FACTURADO EN FECHA</v>
      </c>
      <c r="AH148" s="100" t="str">
        <f>IFERROR(VLOOKUP(T:T,Plan2!A:D,4,0)," ")</f>
        <v xml:space="preserve"> </v>
      </c>
      <c r="AI148" s="100" t="str">
        <f>IFERROR(VLOOKUP(X:X,'base sif'!A:B,2,0)," ")</f>
        <v>30.136 - SEARA</v>
      </c>
      <c r="AJ148" s="100" t="str">
        <f>IFERROR(VLOOKUP(C148,Plan1!A:E,3,0)," ")</f>
        <v xml:space="preserve"> </v>
      </c>
      <c r="AK148" s="101" t="str">
        <f>IFERROR(VLOOKUP(C148,Plan1!A:E,4,0)," ")</f>
        <v xml:space="preserve"> </v>
      </c>
      <c r="AL148" s="102" t="str">
        <f>IFERROR(VLOOKUP(C148,Plan1!A:E,5,0)," ")</f>
        <v xml:space="preserve"> </v>
      </c>
      <c r="AM148" s="102" t="str">
        <f>VLOOKUP(T148,Plan3!A:C,3,0)</f>
        <v>CHULETA VETADA</v>
      </c>
    </row>
    <row r="149" spans="1:39" s="103" customFormat="1" ht="12.75" customHeight="1" x14ac:dyDescent="0.15">
      <c r="A149" s="104"/>
      <c r="B149" s="92" t="s">
        <v>1091</v>
      </c>
      <c r="C149" s="92" t="s">
        <v>3157</v>
      </c>
      <c r="D149" s="93">
        <v>45839</v>
      </c>
      <c r="E149" s="94" t="s">
        <v>3153</v>
      </c>
      <c r="F149" s="95">
        <v>32</v>
      </c>
      <c r="G149" s="93">
        <v>45873</v>
      </c>
      <c r="H149" s="93">
        <v>45879</v>
      </c>
      <c r="I149" s="105">
        <v>45876</v>
      </c>
      <c r="J149" s="105">
        <v>45875</v>
      </c>
      <c r="K149" s="106">
        <f t="shared" si="27"/>
        <v>32</v>
      </c>
      <c r="L149" s="107">
        <f t="shared" si="28"/>
        <v>0</v>
      </c>
      <c r="M149" s="105">
        <v>45876</v>
      </c>
      <c r="N149" s="93">
        <v>45877</v>
      </c>
      <c r="O149" s="92" t="s">
        <v>9</v>
      </c>
      <c r="P149" s="92" t="s">
        <v>8</v>
      </c>
      <c r="Q149" s="92" t="s">
        <v>35</v>
      </c>
      <c r="R149" s="92" t="s">
        <v>10</v>
      </c>
      <c r="S149" s="98">
        <v>70130</v>
      </c>
      <c r="T149" s="92" t="s">
        <v>11</v>
      </c>
      <c r="U149" s="92" t="s">
        <v>438</v>
      </c>
      <c r="V149" s="92" t="s">
        <v>37</v>
      </c>
      <c r="W149" s="96">
        <v>2400</v>
      </c>
      <c r="X149" s="97">
        <v>490</v>
      </c>
      <c r="Y149" s="94" t="s">
        <v>7</v>
      </c>
      <c r="Z149" s="99">
        <v>12185.76</v>
      </c>
      <c r="AA149" s="99">
        <v>12185.76</v>
      </c>
      <c r="AB149" s="98">
        <v>588</v>
      </c>
      <c r="AC149" s="117" t="s">
        <v>3706</v>
      </c>
      <c r="AD149" s="97">
        <v>994696</v>
      </c>
      <c r="AE149" s="94" t="s">
        <v>3607</v>
      </c>
      <c r="AF149" s="94" t="s">
        <v>3608</v>
      </c>
      <c r="AG149" s="100" t="str">
        <f t="shared" si="29"/>
        <v>FACTURADO EN FECHA</v>
      </c>
      <c r="AH149" s="100" t="str">
        <f>IFERROR(VLOOKUP(T:T,Plan2!A:D,4,0)," ")</f>
        <v xml:space="preserve"> </v>
      </c>
      <c r="AI149" s="100" t="str">
        <f>IFERROR(VLOOKUP(X:X,'base sif'!A:B,2,0)," ")</f>
        <v>30.136 - SEARA</v>
      </c>
      <c r="AJ149" s="100" t="str">
        <f>IFERROR(VLOOKUP(C149,Plan1!A:E,3,0)," ")</f>
        <v xml:space="preserve"> </v>
      </c>
      <c r="AK149" s="101" t="str">
        <f>IFERROR(VLOOKUP(C149,Plan1!A:E,4,0)," ")</f>
        <v xml:space="preserve"> </v>
      </c>
      <c r="AL149" s="102" t="str">
        <f>IFERROR(VLOOKUP(C149,Plan1!A:E,5,0)," ")</f>
        <v xml:space="preserve"> </v>
      </c>
      <c r="AM149" s="102" t="str">
        <f>VLOOKUP(T149,Plan3!A:C,3,0)</f>
        <v>CHULETA CENTRO</v>
      </c>
    </row>
    <row r="150" spans="1:39" s="103" customFormat="1" ht="12.75" customHeight="1" x14ac:dyDescent="0.15">
      <c r="A150" s="104"/>
      <c r="B150" s="92" t="s">
        <v>1091</v>
      </c>
      <c r="C150" s="92" t="s">
        <v>3154</v>
      </c>
      <c r="D150" s="93">
        <v>45839</v>
      </c>
      <c r="E150" s="94" t="s">
        <v>3259</v>
      </c>
      <c r="F150" s="95">
        <v>32</v>
      </c>
      <c r="G150" s="93">
        <v>45873</v>
      </c>
      <c r="H150" s="93">
        <v>45879</v>
      </c>
      <c r="I150" s="105">
        <v>45876</v>
      </c>
      <c r="J150" s="105">
        <v>45876</v>
      </c>
      <c r="K150" s="106">
        <f t="shared" si="27"/>
        <v>32</v>
      </c>
      <c r="L150" s="107">
        <f t="shared" si="28"/>
        <v>0</v>
      </c>
      <c r="M150" s="105">
        <v>45875</v>
      </c>
      <c r="N150" s="93">
        <v>45877</v>
      </c>
      <c r="O150" s="92" t="s">
        <v>9</v>
      </c>
      <c r="P150" s="92" t="s">
        <v>8</v>
      </c>
      <c r="Q150" s="92" t="s">
        <v>35</v>
      </c>
      <c r="R150" s="92" t="s">
        <v>10</v>
      </c>
      <c r="S150" s="98">
        <v>993277</v>
      </c>
      <c r="T150" s="92" t="s">
        <v>427</v>
      </c>
      <c r="U150" s="92" t="s">
        <v>438</v>
      </c>
      <c r="V150" s="92" t="s">
        <v>428</v>
      </c>
      <c r="W150" s="96">
        <v>3000</v>
      </c>
      <c r="X150" s="97">
        <v>876</v>
      </c>
      <c r="Y150" s="94" t="s">
        <v>7</v>
      </c>
      <c r="Z150" s="99">
        <v>24278.1</v>
      </c>
      <c r="AA150" s="99">
        <v>24278.1</v>
      </c>
      <c r="AB150" s="98">
        <v>1200</v>
      </c>
      <c r="AC150" s="117" t="s">
        <v>3707</v>
      </c>
      <c r="AD150" s="97">
        <v>994784</v>
      </c>
      <c r="AE150" s="94" t="s">
        <v>3081</v>
      </c>
      <c r="AF150" s="94" t="s">
        <v>3082</v>
      </c>
      <c r="AG150" s="100" t="str">
        <f t="shared" si="29"/>
        <v>FACTURADO EN FECHA</v>
      </c>
      <c r="AH150" s="100" t="str">
        <f>IFERROR(VLOOKUP(T:T,Plan2!A:D,4,0)," ")</f>
        <v xml:space="preserve"> </v>
      </c>
      <c r="AI150" s="100" t="str">
        <f>IFERROR(VLOOKUP(X:X,'base sif'!A:B,2,0)," ")</f>
        <v>36.827 - ANA RECH - AB.SUINOS/IND.</v>
      </c>
      <c r="AJ150" s="100" t="str">
        <f>IFERROR(VLOOKUP(C150,Plan1!A:E,3,0)," ")</f>
        <v xml:space="preserve"> </v>
      </c>
      <c r="AK150" s="101" t="str">
        <f>IFERROR(VLOOKUP(C150,Plan1!A:E,4,0)," ")</f>
        <v xml:space="preserve"> </v>
      </c>
      <c r="AL150" s="102" t="str">
        <f>IFERROR(VLOOKUP(C150,Plan1!A:E,5,0)," ")</f>
        <v xml:space="preserve"> </v>
      </c>
      <c r="AM150" s="102" t="str">
        <f>VLOOKUP(T150,Plan3!A:C,3,0)</f>
        <v>PULPA PIERNA</v>
      </c>
    </row>
    <row r="151" spans="1:39" s="103" customFormat="1" ht="12.75" customHeight="1" x14ac:dyDescent="0.15">
      <c r="A151" s="190"/>
      <c r="B151" s="92" t="s">
        <v>1091</v>
      </c>
      <c r="C151" s="92" t="s">
        <v>3155</v>
      </c>
      <c r="D151" s="93">
        <v>45839</v>
      </c>
      <c r="E151" s="94" t="s">
        <v>3259</v>
      </c>
      <c r="F151" s="95">
        <v>33</v>
      </c>
      <c r="G151" s="93">
        <v>45880</v>
      </c>
      <c r="H151" s="93">
        <v>45886</v>
      </c>
      <c r="I151" s="105">
        <v>45881</v>
      </c>
      <c r="J151" s="105">
        <v>45881</v>
      </c>
      <c r="K151" s="106">
        <f>WEEKNUM(I151)</f>
        <v>33</v>
      </c>
      <c r="L151" s="107">
        <f>K151-F151</f>
        <v>0</v>
      </c>
      <c r="M151" s="105"/>
      <c r="N151" s="93"/>
      <c r="O151" s="92" t="s">
        <v>9</v>
      </c>
      <c r="P151" s="92" t="s">
        <v>8</v>
      </c>
      <c r="Q151" s="92" t="s">
        <v>35</v>
      </c>
      <c r="R151" s="92" t="s">
        <v>3072</v>
      </c>
      <c r="S151" s="98">
        <v>215959</v>
      </c>
      <c r="T151" s="92" t="s">
        <v>1413</v>
      </c>
      <c r="U151" s="92" t="s">
        <v>438</v>
      </c>
      <c r="V151" s="92" t="s">
        <v>1414</v>
      </c>
      <c r="W151" s="96">
        <v>2680</v>
      </c>
      <c r="X151" s="97">
        <v>490</v>
      </c>
      <c r="Y151" s="94" t="s">
        <v>7</v>
      </c>
      <c r="Z151" s="99">
        <v>24500</v>
      </c>
      <c r="AA151" s="99">
        <v>24189.43</v>
      </c>
      <c r="AB151" s="98">
        <v>1362</v>
      </c>
      <c r="AC151" s="117"/>
      <c r="AD151" s="97">
        <v>1000368</v>
      </c>
      <c r="AE151" s="94"/>
      <c r="AF151" s="94"/>
      <c r="AG151" s="100" t="str">
        <f>IF(AND(I:I&lt;=$H$1:$H$1000,I:I&gt;=$G$1:$G$589),"PROGRAMADOS PARA EMBARQUE","PROGRAMADOS FUERA DE LA SEMANA")</f>
        <v>PROGRAMADOS PARA EMBARQUE</v>
      </c>
      <c r="AH151" s="100" t="str">
        <f>IFERROR(VLOOKUP(T:T,Plan2!A:D,4,0)," ")</f>
        <v xml:space="preserve"> </v>
      </c>
      <c r="AI151" s="100" t="str">
        <f>IFERROR(VLOOKUP(X:X,'base sif'!A:B,2,0)," ")</f>
        <v>30.136 - SEARA</v>
      </c>
      <c r="AJ151" s="100" t="str">
        <f>IFERROR(VLOOKUP(C151,Plan1!A:E,3,0)," ")</f>
        <v xml:space="preserve"> </v>
      </c>
      <c r="AK151" s="101" t="str">
        <f>IFERROR(VLOOKUP(C151,Plan1!A:E,4,0)," ")</f>
        <v xml:space="preserve"> </v>
      </c>
      <c r="AL151" s="102" t="str">
        <f>IFERROR(VLOOKUP(C151,Plan1!A:E,5,0)," ")</f>
        <v xml:space="preserve"> </v>
      </c>
      <c r="AM151" s="102" t="str">
        <f>VLOOKUP(T151,Plan3!A:C,3,0)</f>
        <v>PALETA</v>
      </c>
    </row>
    <row r="152" spans="1:39" s="103" customFormat="1" ht="12.75" customHeight="1" x14ac:dyDescent="0.15">
      <c r="A152" s="190" t="s">
        <v>2394</v>
      </c>
      <c r="B152" s="92" t="s">
        <v>1091</v>
      </c>
      <c r="C152" s="92" t="s">
        <v>3708</v>
      </c>
      <c r="D152" s="93">
        <v>45880</v>
      </c>
      <c r="E152" s="94" t="s">
        <v>3709</v>
      </c>
      <c r="F152" s="95">
        <v>34</v>
      </c>
      <c r="G152" s="93">
        <v>45887</v>
      </c>
      <c r="H152" s="93">
        <v>45893</v>
      </c>
      <c r="I152" s="105"/>
      <c r="J152" s="105"/>
      <c r="K152" s="106"/>
      <c r="L152" s="107"/>
      <c r="M152" s="105"/>
      <c r="N152" s="93"/>
      <c r="O152" s="92" t="s">
        <v>9</v>
      </c>
      <c r="P152" s="92" t="s">
        <v>8</v>
      </c>
      <c r="Q152" s="92" t="s">
        <v>35</v>
      </c>
      <c r="R152" s="92"/>
      <c r="S152" s="98">
        <v>70130</v>
      </c>
      <c r="T152" s="92" t="s">
        <v>11</v>
      </c>
      <c r="U152" s="92" t="s">
        <v>438</v>
      </c>
      <c r="V152" s="92" t="s">
        <v>37</v>
      </c>
      <c r="W152" s="96">
        <v>2300</v>
      </c>
      <c r="X152" s="97"/>
      <c r="Y152" s="94" t="s">
        <v>7</v>
      </c>
      <c r="Z152" s="99">
        <v>24500</v>
      </c>
      <c r="AA152" s="99"/>
      <c r="AB152" s="98"/>
      <c r="AC152" s="117"/>
      <c r="AD152" s="97"/>
      <c r="AE152" s="94"/>
      <c r="AF152" s="94"/>
      <c r="AG152" s="100" t="s">
        <v>1113</v>
      </c>
      <c r="AH152" s="100" t="str">
        <f>IFERROR(VLOOKUP(T:T,Plan2!A:D,4,0)," ")</f>
        <v xml:space="preserve"> </v>
      </c>
      <c r="AI152" s="100" t="str">
        <f>IFERROR(VLOOKUP(X:X,'base sif'!A:B,2,0)," ")</f>
        <v xml:space="preserve"> </v>
      </c>
      <c r="AJ152" s="100" t="s">
        <v>3771</v>
      </c>
      <c r="AK152" s="101" t="str">
        <f>IFERROR(VLOOKUP(C152,Plan1!A:E,4,0)," ")</f>
        <v xml:space="preserve"> </v>
      </c>
      <c r="AL152" s="102" t="str">
        <f>IFERROR(VLOOKUP(C152,Plan1!A:E,5,0)," ")</f>
        <v xml:space="preserve"> </v>
      </c>
      <c r="AM152" s="102" t="str">
        <f>VLOOKUP(T152,Plan3!A:C,3,0)</f>
        <v>CHULETA CENTRO</v>
      </c>
    </row>
    <row r="153" spans="1:39" s="103" customFormat="1" ht="12.75" customHeight="1" x14ac:dyDescent="0.15">
      <c r="A153" s="190" t="s">
        <v>2394</v>
      </c>
      <c r="B153" s="92" t="s">
        <v>1091</v>
      </c>
      <c r="C153" s="92" t="s">
        <v>3711</v>
      </c>
      <c r="D153" s="93">
        <v>45880</v>
      </c>
      <c r="E153" s="94" t="s">
        <v>3709</v>
      </c>
      <c r="F153" s="95">
        <v>34</v>
      </c>
      <c r="G153" s="93">
        <v>45887</v>
      </c>
      <c r="H153" s="93">
        <v>45893</v>
      </c>
      <c r="I153" s="105"/>
      <c r="J153" s="105"/>
      <c r="K153" s="106"/>
      <c r="L153" s="107"/>
      <c r="M153" s="105"/>
      <c r="N153" s="93"/>
      <c r="O153" s="92" t="s">
        <v>9</v>
      </c>
      <c r="P153" s="92" t="s">
        <v>8</v>
      </c>
      <c r="Q153" s="92" t="s">
        <v>35</v>
      </c>
      <c r="R153" s="92"/>
      <c r="S153" s="98">
        <v>586307</v>
      </c>
      <c r="T153" s="92" t="s">
        <v>13</v>
      </c>
      <c r="U153" s="92" t="s">
        <v>438</v>
      </c>
      <c r="V153" s="92" t="s">
        <v>12</v>
      </c>
      <c r="W153" s="96">
        <v>2480</v>
      </c>
      <c r="X153" s="97"/>
      <c r="Y153" s="94" t="s">
        <v>7</v>
      </c>
      <c r="Z153" s="99">
        <v>24500</v>
      </c>
      <c r="AA153" s="99"/>
      <c r="AB153" s="98"/>
      <c r="AC153" s="117"/>
      <c r="AD153" s="97"/>
      <c r="AE153" s="94"/>
      <c r="AF153" s="94"/>
      <c r="AG153" s="100" t="s">
        <v>1113</v>
      </c>
      <c r="AH153" s="100" t="str">
        <f>IFERROR(VLOOKUP(T:T,Plan2!A:D,4,0)," ")</f>
        <v xml:space="preserve"> </v>
      </c>
      <c r="AI153" s="100" t="str">
        <f>IFERROR(VLOOKUP(X:X,'base sif'!A:B,2,0)," ")</f>
        <v xml:space="preserve"> </v>
      </c>
      <c r="AJ153" s="100" t="s">
        <v>3771</v>
      </c>
      <c r="AK153" s="101" t="str">
        <f>IFERROR(VLOOKUP(C153,Plan1!A:E,4,0)," ")</f>
        <v xml:space="preserve"> </v>
      </c>
      <c r="AL153" s="102" t="str">
        <f>IFERROR(VLOOKUP(C153,Plan1!A:E,5,0)," ")</f>
        <v xml:space="preserve"> </v>
      </c>
      <c r="AM153" s="102" t="str">
        <f>VLOOKUP(T153,Plan3!A:C,3,0)</f>
        <v>CHULETA VETADA</v>
      </c>
    </row>
    <row r="154" spans="1:39" s="103" customFormat="1" ht="12.75" customHeight="1" x14ac:dyDescent="0.15">
      <c r="A154" s="190" t="s">
        <v>2394</v>
      </c>
      <c r="B154" s="92" t="s">
        <v>1091</v>
      </c>
      <c r="C154" s="92" t="s">
        <v>3714</v>
      </c>
      <c r="D154" s="93">
        <v>45880</v>
      </c>
      <c r="E154" s="94" t="s">
        <v>3709</v>
      </c>
      <c r="F154" s="95">
        <v>34</v>
      </c>
      <c r="G154" s="93">
        <v>45887</v>
      </c>
      <c r="H154" s="93">
        <v>45893</v>
      </c>
      <c r="I154" s="105"/>
      <c r="J154" s="105"/>
      <c r="K154" s="106"/>
      <c r="L154" s="107"/>
      <c r="M154" s="105"/>
      <c r="N154" s="93"/>
      <c r="O154" s="92" t="s">
        <v>9</v>
      </c>
      <c r="P154" s="92" t="s">
        <v>8</v>
      </c>
      <c r="Q154" s="92" t="s">
        <v>35</v>
      </c>
      <c r="R154" s="92"/>
      <c r="S154" s="98">
        <v>993277</v>
      </c>
      <c r="T154" s="92" t="s">
        <v>427</v>
      </c>
      <c r="U154" s="92" t="s">
        <v>438</v>
      </c>
      <c r="V154" s="92" t="s">
        <v>428</v>
      </c>
      <c r="W154" s="96">
        <v>2950</v>
      </c>
      <c r="X154" s="97"/>
      <c r="Y154" s="94" t="s">
        <v>7</v>
      </c>
      <c r="Z154" s="99">
        <v>24500</v>
      </c>
      <c r="AA154" s="99"/>
      <c r="AB154" s="98"/>
      <c r="AC154" s="117"/>
      <c r="AD154" s="97"/>
      <c r="AE154" s="94"/>
      <c r="AF154" s="94"/>
      <c r="AG154" s="100" t="s">
        <v>1113</v>
      </c>
      <c r="AH154" s="100" t="str">
        <f>IFERROR(VLOOKUP(T:T,Plan2!A:D,4,0)," ")</f>
        <v xml:space="preserve"> </v>
      </c>
      <c r="AI154" s="100" t="str">
        <f>IFERROR(VLOOKUP(X:X,'base sif'!A:B,2,0)," ")</f>
        <v xml:space="preserve"> </v>
      </c>
      <c r="AJ154" s="100" t="s">
        <v>3771</v>
      </c>
      <c r="AK154" s="101" t="str">
        <f>IFERROR(VLOOKUP(C154,Plan1!A:E,4,0)," ")</f>
        <v xml:space="preserve"> </v>
      </c>
      <c r="AL154" s="102" t="str">
        <f>IFERROR(VLOOKUP(C154,Plan1!A:E,5,0)," ")</f>
        <v xml:space="preserve"> </v>
      </c>
      <c r="AM154" s="102" t="str">
        <f>VLOOKUP(T154,Plan3!A:C,3,0)</f>
        <v>PULPA PIERNA</v>
      </c>
    </row>
    <row r="155" spans="1:39" s="103" customFormat="1" ht="12.75" customHeight="1" x14ac:dyDescent="0.15">
      <c r="A155" s="190" t="s">
        <v>2394</v>
      </c>
      <c r="B155" s="92" t="s">
        <v>1091</v>
      </c>
      <c r="C155" s="92" t="s">
        <v>3715</v>
      </c>
      <c r="D155" s="93">
        <v>45880</v>
      </c>
      <c r="E155" s="94" t="s">
        <v>3709</v>
      </c>
      <c r="F155" s="95">
        <v>34</v>
      </c>
      <c r="G155" s="93">
        <v>45887</v>
      </c>
      <c r="H155" s="93">
        <v>45893</v>
      </c>
      <c r="I155" s="105"/>
      <c r="J155" s="105"/>
      <c r="K155" s="106"/>
      <c r="L155" s="107"/>
      <c r="M155" s="105"/>
      <c r="N155" s="93"/>
      <c r="O155" s="92" t="s">
        <v>9</v>
      </c>
      <c r="P155" s="92" t="s">
        <v>8</v>
      </c>
      <c r="Q155" s="92" t="s">
        <v>35</v>
      </c>
      <c r="R155" s="92"/>
      <c r="S155" s="98">
        <v>993277</v>
      </c>
      <c r="T155" s="92" t="s">
        <v>427</v>
      </c>
      <c r="U155" s="92" t="s">
        <v>438</v>
      </c>
      <c r="V155" s="92" t="s">
        <v>428</v>
      </c>
      <c r="W155" s="96">
        <v>2950</v>
      </c>
      <c r="X155" s="97"/>
      <c r="Y155" s="94" t="s">
        <v>7</v>
      </c>
      <c r="Z155" s="99">
        <v>24500</v>
      </c>
      <c r="AA155" s="99"/>
      <c r="AB155" s="98"/>
      <c r="AC155" s="117"/>
      <c r="AD155" s="97"/>
      <c r="AE155" s="94"/>
      <c r="AF155" s="94"/>
      <c r="AG155" s="100" t="s">
        <v>1113</v>
      </c>
      <c r="AH155" s="100" t="str">
        <f>IFERROR(VLOOKUP(T:T,Plan2!A:D,4,0)," ")</f>
        <v xml:space="preserve"> </v>
      </c>
      <c r="AI155" s="100" t="str">
        <f>IFERROR(VLOOKUP(X:X,'base sif'!A:B,2,0)," ")</f>
        <v xml:space="preserve"> </v>
      </c>
      <c r="AJ155" s="100" t="s">
        <v>3771</v>
      </c>
      <c r="AK155" s="101" t="str">
        <f>IFERROR(VLOOKUP(C155,Plan1!A:E,4,0)," ")</f>
        <v xml:space="preserve"> </v>
      </c>
      <c r="AL155" s="102" t="str">
        <f>IFERROR(VLOOKUP(C155,Plan1!A:E,5,0)," ")</f>
        <v xml:space="preserve"> </v>
      </c>
      <c r="AM155" s="102" t="str">
        <f>VLOOKUP(T155,Plan3!A:C,3,0)</f>
        <v>PULPA PIERNA</v>
      </c>
    </row>
    <row r="156" spans="1:39" s="103" customFormat="1" ht="12.75" customHeight="1" x14ac:dyDescent="0.15">
      <c r="A156" s="190" t="s">
        <v>2394</v>
      </c>
      <c r="B156" s="92" t="s">
        <v>1091</v>
      </c>
      <c r="C156" s="92" t="s">
        <v>3716</v>
      </c>
      <c r="D156" s="93">
        <v>45880</v>
      </c>
      <c r="E156" s="94" t="s">
        <v>3709</v>
      </c>
      <c r="F156" s="95">
        <v>35</v>
      </c>
      <c r="G156" s="93">
        <v>45894</v>
      </c>
      <c r="H156" s="93">
        <v>45900</v>
      </c>
      <c r="I156" s="105"/>
      <c r="J156" s="105"/>
      <c r="K156" s="106"/>
      <c r="L156" s="107"/>
      <c r="M156" s="105"/>
      <c r="N156" s="93"/>
      <c r="O156" s="92" t="s">
        <v>9</v>
      </c>
      <c r="P156" s="92" t="s">
        <v>8</v>
      </c>
      <c r="Q156" s="92" t="s">
        <v>35</v>
      </c>
      <c r="R156" s="92"/>
      <c r="S156" s="98">
        <v>993277</v>
      </c>
      <c r="T156" s="92" t="s">
        <v>427</v>
      </c>
      <c r="U156" s="92" t="s">
        <v>438</v>
      </c>
      <c r="V156" s="92" t="s">
        <v>428</v>
      </c>
      <c r="W156" s="96">
        <v>2950</v>
      </c>
      <c r="X156" s="97"/>
      <c r="Y156" s="94" t="s">
        <v>7</v>
      </c>
      <c r="Z156" s="99">
        <v>24500</v>
      </c>
      <c r="AA156" s="99"/>
      <c r="AB156" s="98"/>
      <c r="AC156" s="117"/>
      <c r="AD156" s="97"/>
      <c r="AE156" s="94"/>
      <c r="AF156" s="94"/>
      <c r="AG156" s="100" t="s">
        <v>1113</v>
      </c>
      <c r="AH156" s="100" t="str">
        <f>IFERROR(VLOOKUP(T:T,Plan2!A:D,4,0)," ")</f>
        <v xml:space="preserve"> </v>
      </c>
      <c r="AI156" s="100" t="str">
        <f>IFERROR(VLOOKUP(X:X,'base sif'!A:B,2,0)," ")</f>
        <v xml:space="preserve"> </v>
      </c>
      <c r="AJ156" s="100" t="s">
        <v>3771</v>
      </c>
      <c r="AK156" s="101" t="str">
        <f>IFERROR(VLOOKUP(C156,Plan1!A:E,4,0)," ")</f>
        <v xml:space="preserve"> </v>
      </c>
      <c r="AL156" s="102" t="str">
        <f>IFERROR(VLOOKUP(C156,Plan1!A:E,5,0)," ")</f>
        <v xml:space="preserve"> </v>
      </c>
      <c r="AM156" s="102" t="str">
        <f>VLOOKUP(T156,Plan3!A:C,3,0)</f>
        <v>PULPA PIERNA</v>
      </c>
    </row>
    <row r="157" spans="1:39" s="103" customFormat="1" ht="12.75" customHeight="1" x14ac:dyDescent="0.15">
      <c r="A157" s="190" t="s">
        <v>2763</v>
      </c>
      <c r="B157" s="92" t="s">
        <v>1091</v>
      </c>
      <c r="C157" s="92" t="s">
        <v>2513</v>
      </c>
      <c r="D157" s="93">
        <v>45764</v>
      </c>
      <c r="E157" s="94" t="s">
        <v>2503</v>
      </c>
      <c r="F157" s="95">
        <v>23</v>
      </c>
      <c r="G157" s="93">
        <v>45810</v>
      </c>
      <c r="H157" s="93">
        <v>45815</v>
      </c>
      <c r="I157" s="105"/>
      <c r="J157" s="105"/>
      <c r="K157" s="106"/>
      <c r="L157" s="107"/>
      <c r="M157" s="105"/>
      <c r="N157" s="93"/>
      <c r="O157" s="92" t="s">
        <v>9</v>
      </c>
      <c r="P157" s="92" t="s">
        <v>8</v>
      </c>
      <c r="Q157" s="92" t="s">
        <v>2347</v>
      </c>
      <c r="R157" s="92"/>
      <c r="S157" s="98">
        <v>994786</v>
      </c>
      <c r="T157" s="92" t="s">
        <v>489</v>
      </c>
      <c r="U157" s="92" t="s">
        <v>437</v>
      </c>
      <c r="V157" s="92" t="s">
        <v>119</v>
      </c>
      <c r="W157" s="96">
        <v>3100</v>
      </c>
      <c r="X157" s="97"/>
      <c r="Y157" s="94" t="s">
        <v>7</v>
      </c>
      <c r="Z157" s="99">
        <v>24492</v>
      </c>
      <c r="AA157" s="99"/>
      <c r="AB157" s="98"/>
      <c r="AC157" s="117"/>
      <c r="AD157" s="97"/>
      <c r="AE157" s="94"/>
      <c r="AF157" s="94"/>
      <c r="AG157" s="100" t="s">
        <v>1113</v>
      </c>
      <c r="AH157" s="100" t="str">
        <f>IFERROR(VLOOKUP(T:T,Plan2!A:D,4,0)," ")</f>
        <v xml:space="preserve"> </v>
      </c>
      <c r="AI157" s="100" t="str">
        <f>IFERROR(VLOOKUP(X:X,'base sif'!A:B,2,0)," ")</f>
        <v xml:space="preserve"> </v>
      </c>
      <c r="AJ157" s="100" t="s">
        <v>3582</v>
      </c>
      <c r="AK157" s="101" t="str">
        <f>IFERROR(VLOOKUP(C157,Plan1!A:E,4,0)," ")</f>
        <v xml:space="preserve"> </v>
      </c>
      <c r="AL157" s="102" t="str">
        <f>IFERROR(VLOOKUP(C157,Plan1!A:E,5,0)," ")</f>
        <v xml:space="preserve"> </v>
      </c>
      <c r="AM157" s="102" t="str">
        <f>VLOOKUP(T157,Plan3!A:C,3,0)</f>
        <v>PECHUGA 6X2</v>
      </c>
    </row>
    <row r="158" spans="1:39" s="103" customFormat="1" ht="12.75" customHeight="1" x14ac:dyDescent="0.15">
      <c r="A158" s="190" t="s">
        <v>2763</v>
      </c>
      <c r="B158" s="92" t="s">
        <v>1091</v>
      </c>
      <c r="C158" s="92" t="s">
        <v>2505</v>
      </c>
      <c r="D158" s="93">
        <v>45764</v>
      </c>
      <c r="E158" s="94" t="s">
        <v>2503</v>
      </c>
      <c r="F158" s="95">
        <v>21</v>
      </c>
      <c r="G158" s="93">
        <v>45793</v>
      </c>
      <c r="H158" s="93">
        <v>45801</v>
      </c>
      <c r="I158" s="105"/>
      <c r="J158" s="105"/>
      <c r="K158" s="106"/>
      <c r="L158" s="107"/>
      <c r="M158" s="105"/>
      <c r="N158" s="93"/>
      <c r="O158" s="92" t="s">
        <v>9</v>
      </c>
      <c r="P158" s="92" t="s">
        <v>8</v>
      </c>
      <c r="Q158" s="92" t="s">
        <v>2347</v>
      </c>
      <c r="R158" s="92"/>
      <c r="S158" s="98">
        <v>994516</v>
      </c>
      <c r="T158" s="92" t="s">
        <v>317</v>
      </c>
      <c r="U158" s="92" t="s">
        <v>437</v>
      </c>
      <c r="V158" s="92" t="s">
        <v>318</v>
      </c>
      <c r="W158" s="96">
        <v>1520</v>
      </c>
      <c r="X158" s="97"/>
      <c r="Y158" s="94" t="s">
        <v>7</v>
      </c>
      <c r="Z158" s="99">
        <v>24495</v>
      </c>
      <c r="AA158" s="99"/>
      <c r="AB158" s="98"/>
      <c r="AC158" s="117"/>
      <c r="AD158" s="97"/>
      <c r="AE158" s="94"/>
      <c r="AF158" s="94"/>
      <c r="AG158" s="100" t="s">
        <v>1113</v>
      </c>
      <c r="AH158" s="100" t="str">
        <f>IFERROR(VLOOKUP(T:T,Plan2!A:D,4,0)," ")</f>
        <v xml:space="preserve"> </v>
      </c>
      <c r="AI158" s="100" t="str">
        <f>IFERROR(VLOOKUP(X:X,'base sif'!A:B,2,0)," ")</f>
        <v xml:space="preserve"> </v>
      </c>
      <c r="AJ158" s="100" t="s">
        <v>3582</v>
      </c>
      <c r="AK158" s="101" t="str">
        <f>IFERROR(VLOOKUP(C158,Plan1!A:E,4,0)," ")</f>
        <v xml:space="preserve"> </v>
      </c>
      <c r="AL158" s="102" t="str">
        <f>IFERROR(VLOOKUP(C158,Plan1!A:E,5,0)," ")</f>
        <v xml:space="preserve"> </v>
      </c>
      <c r="AM158" s="102" t="str">
        <f>VLOOKUP(T158,Plan3!A:C,3,0)</f>
        <v>TRUTRO ENTERO</v>
      </c>
    </row>
    <row r="159" spans="1:39" s="103" customFormat="1" ht="12.75" customHeight="1" x14ac:dyDescent="0.15">
      <c r="A159" s="190" t="s">
        <v>2763</v>
      </c>
      <c r="B159" s="92" t="s">
        <v>1091</v>
      </c>
      <c r="C159" s="92" t="s">
        <v>2504</v>
      </c>
      <c r="D159" s="93">
        <v>45764</v>
      </c>
      <c r="E159" s="94" t="s">
        <v>2503</v>
      </c>
      <c r="F159" s="95">
        <v>19</v>
      </c>
      <c r="G159" s="93">
        <v>45782</v>
      </c>
      <c r="H159" s="93">
        <v>45787</v>
      </c>
      <c r="I159" s="105"/>
      <c r="J159" s="105"/>
      <c r="K159" s="106"/>
      <c r="L159" s="107"/>
      <c r="M159" s="105"/>
      <c r="N159" s="93"/>
      <c r="O159" s="92" t="s">
        <v>9</v>
      </c>
      <c r="P159" s="92" t="s">
        <v>8</v>
      </c>
      <c r="Q159" s="92" t="s">
        <v>35</v>
      </c>
      <c r="R159" s="92"/>
      <c r="S159" s="98">
        <v>994371</v>
      </c>
      <c r="T159" s="92" t="s">
        <v>492</v>
      </c>
      <c r="U159" s="92" t="s">
        <v>437</v>
      </c>
      <c r="V159" s="92" t="s">
        <v>493</v>
      </c>
      <c r="W159" s="96">
        <v>1900</v>
      </c>
      <c r="X159" s="97"/>
      <c r="Y159" s="94" t="s">
        <v>7</v>
      </c>
      <c r="Z159" s="99">
        <v>24495</v>
      </c>
      <c r="AA159" s="99"/>
      <c r="AB159" s="98"/>
      <c r="AC159" s="117"/>
      <c r="AD159" s="97"/>
      <c r="AE159" s="94"/>
      <c r="AF159" s="94"/>
      <c r="AG159" s="100" t="s">
        <v>1113</v>
      </c>
      <c r="AH159" s="100" t="str">
        <f>IFERROR(VLOOKUP(T:T,Plan2!A:D,4,0)," ")</f>
        <v xml:space="preserve"> </v>
      </c>
      <c r="AI159" s="100" t="str">
        <f>IFERROR(VLOOKUP(X:X,'base sif'!A:B,2,0)," ")</f>
        <v xml:space="preserve"> </v>
      </c>
      <c r="AJ159" s="100" t="s">
        <v>3582</v>
      </c>
      <c r="AK159" s="101">
        <f>IFERROR(VLOOKUP(C159,Plan1!A:E,4,0)," ")</f>
        <v>1</v>
      </c>
      <c r="AL159" s="102" t="str">
        <f>IFERROR(VLOOKUP(C159,Plan1!A:E,5,0)," ")</f>
        <v xml:space="preserve">BLOQUEO SIF </v>
      </c>
      <c r="AM159" s="102" t="str">
        <f>VLOOKUP(T159,Plan3!A:C,3,0)</f>
        <v>TRUTRO ALA</v>
      </c>
    </row>
    <row r="160" spans="1:39" s="103" customFormat="1" ht="12.75" customHeight="1" x14ac:dyDescent="0.15">
      <c r="A160" s="190" t="s">
        <v>2763</v>
      </c>
      <c r="B160" s="92" t="s">
        <v>1091</v>
      </c>
      <c r="C160" s="92" t="s">
        <v>2511</v>
      </c>
      <c r="D160" s="93">
        <v>45764</v>
      </c>
      <c r="E160" s="94" t="s">
        <v>2503</v>
      </c>
      <c r="F160" s="95">
        <v>22</v>
      </c>
      <c r="G160" s="93">
        <v>45797</v>
      </c>
      <c r="H160" s="93">
        <v>45809</v>
      </c>
      <c r="I160" s="105"/>
      <c r="J160" s="105"/>
      <c r="K160" s="106"/>
      <c r="L160" s="107"/>
      <c r="M160" s="105"/>
      <c r="N160" s="93"/>
      <c r="O160" s="92" t="s">
        <v>9</v>
      </c>
      <c r="P160" s="92" t="s">
        <v>8</v>
      </c>
      <c r="Q160" s="92" t="s">
        <v>2347</v>
      </c>
      <c r="R160" s="92"/>
      <c r="S160" s="98">
        <v>994371</v>
      </c>
      <c r="T160" s="92" t="s">
        <v>492</v>
      </c>
      <c r="U160" s="92" t="s">
        <v>437</v>
      </c>
      <c r="V160" s="92" t="s">
        <v>493</v>
      </c>
      <c r="W160" s="96">
        <v>1900</v>
      </c>
      <c r="X160" s="97"/>
      <c r="Y160" s="94" t="s">
        <v>7</v>
      </c>
      <c r="Z160" s="99">
        <v>24495</v>
      </c>
      <c r="AA160" s="99"/>
      <c r="AB160" s="98"/>
      <c r="AC160" s="117"/>
      <c r="AD160" s="97"/>
      <c r="AE160" s="94"/>
      <c r="AF160" s="94"/>
      <c r="AG160" s="100" t="s">
        <v>1113</v>
      </c>
      <c r="AH160" s="100" t="str">
        <f>IFERROR(VLOOKUP(T:T,Plan2!A:D,4,0)," ")</f>
        <v xml:space="preserve"> </v>
      </c>
      <c r="AI160" s="100" t="str">
        <f>IFERROR(VLOOKUP(X:X,'base sif'!A:B,2,0)," ")</f>
        <v xml:space="preserve"> </v>
      </c>
      <c r="AJ160" s="100" t="s">
        <v>3582</v>
      </c>
      <c r="AK160" s="101" t="str">
        <f>IFERROR(VLOOKUP(C160,Plan1!A:E,4,0)," ")</f>
        <v xml:space="preserve"> </v>
      </c>
      <c r="AL160" s="102" t="str">
        <f>IFERROR(VLOOKUP(C160,Plan1!A:E,5,0)," ")</f>
        <v xml:space="preserve"> </v>
      </c>
      <c r="AM160" s="102" t="str">
        <f>VLOOKUP(T160,Plan3!A:C,3,0)</f>
        <v>TRUTRO ALA</v>
      </c>
    </row>
    <row r="161" spans="1:39" s="103" customFormat="1" ht="12.75" customHeight="1" x14ac:dyDescent="0.15">
      <c r="A161" s="190" t="s">
        <v>2763</v>
      </c>
      <c r="B161" s="92" t="s">
        <v>1091</v>
      </c>
      <c r="C161" s="92" t="s">
        <v>2510</v>
      </c>
      <c r="D161" s="93">
        <v>45772</v>
      </c>
      <c r="E161" s="94" t="s">
        <v>2506</v>
      </c>
      <c r="F161" s="95">
        <v>21</v>
      </c>
      <c r="G161" s="93">
        <v>45796</v>
      </c>
      <c r="H161" s="93">
        <v>45801</v>
      </c>
      <c r="I161" s="105"/>
      <c r="J161" s="105"/>
      <c r="K161" s="106"/>
      <c r="L161" s="107"/>
      <c r="M161" s="105"/>
      <c r="N161" s="93"/>
      <c r="O161" s="92" t="s">
        <v>9</v>
      </c>
      <c r="P161" s="92" t="s">
        <v>8</v>
      </c>
      <c r="Q161" s="92" t="s">
        <v>2347</v>
      </c>
      <c r="R161" s="92"/>
      <c r="S161" s="98">
        <v>994379</v>
      </c>
      <c r="T161" s="92" t="s">
        <v>2216</v>
      </c>
      <c r="U161" s="92" t="s">
        <v>437</v>
      </c>
      <c r="V161" s="92" t="s">
        <v>2484</v>
      </c>
      <c r="W161" s="96">
        <v>1400</v>
      </c>
      <c r="X161" s="97"/>
      <c r="Y161" s="94" t="s">
        <v>7</v>
      </c>
      <c r="Z161" s="99">
        <v>24500</v>
      </c>
      <c r="AA161" s="99"/>
      <c r="AB161" s="98"/>
      <c r="AC161" s="117"/>
      <c r="AD161" s="97"/>
      <c r="AE161" s="94"/>
      <c r="AF161" s="94"/>
      <c r="AG161" s="100" t="s">
        <v>1113</v>
      </c>
      <c r="AH161" s="100" t="str">
        <f>IFERROR(VLOOKUP(T:T,Plan2!A:D,4,0)," ")</f>
        <v xml:space="preserve"> </v>
      </c>
      <c r="AI161" s="100" t="str">
        <f>IFERROR(VLOOKUP(X:X,'base sif'!A:B,2,0)," ")</f>
        <v xml:space="preserve"> </v>
      </c>
      <c r="AJ161" s="100" t="s">
        <v>3582</v>
      </c>
      <c r="AK161" s="101" t="str">
        <f>IFERROR(VLOOKUP(C161,Plan1!A:E,4,0)," ")</f>
        <v xml:space="preserve"> </v>
      </c>
      <c r="AL161" s="102" t="str">
        <f>IFERROR(VLOOKUP(C161,Plan1!A:E,5,0)," ")</f>
        <v xml:space="preserve"> </v>
      </c>
      <c r="AM161" s="102" t="e">
        <f>VLOOKUP(T161,Plan3!A:C,3,0)</f>
        <v>#N/A</v>
      </c>
    </row>
    <row r="162" spans="1:39" s="103" customFormat="1" ht="12.75" customHeight="1" x14ac:dyDescent="0.15">
      <c r="A162" s="190" t="s">
        <v>2763</v>
      </c>
      <c r="B162" s="92" t="s">
        <v>1091</v>
      </c>
      <c r="C162" s="92" t="s">
        <v>2512</v>
      </c>
      <c r="D162" s="93">
        <v>45772</v>
      </c>
      <c r="E162" s="94" t="s">
        <v>2506</v>
      </c>
      <c r="F162" s="95">
        <v>22</v>
      </c>
      <c r="G162" s="93">
        <v>45803</v>
      </c>
      <c r="H162" s="93">
        <v>45808</v>
      </c>
      <c r="I162" s="105"/>
      <c r="J162" s="105"/>
      <c r="K162" s="106"/>
      <c r="L162" s="107"/>
      <c r="M162" s="105"/>
      <c r="N162" s="93"/>
      <c r="O162" s="92" t="s">
        <v>9</v>
      </c>
      <c r="P162" s="92" t="s">
        <v>8</v>
      </c>
      <c r="Q162" s="92" t="s">
        <v>2347</v>
      </c>
      <c r="R162" s="92"/>
      <c r="S162" s="98">
        <v>994379</v>
      </c>
      <c r="T162" s="92" t="s">
        <v>2216</v>
      </c>
      <c r="U162" s="92" t="s">
        <v>437</v>
      </c>
      <c r="V162" s="92" t="s">
        <v>2484</v>
      </c>
      <c r="W162" s="96">
        <v>1400</v>
      </c>
      <c r="X162" s="97"/>
      <c r="Y162" s="94" t="s">
        <v>7</v>
      </c>
      <c r="Z162" s="99">
        <v>24500</v>
      </c>
      <c r="AA162" s="99"/>
      <c r="AB162" s="98"/>
      <c r="AC162" s="117"/>
      <c r="AD162" s="97"/>
      <c r="AE162" s="94"/>
      <c r="AF162" s="94"/>
      <c r="AG162" s="100" t="s">
        <v>1113</v>
      </c>
      <c r="AH162" s="100" t="str">
        <f>IFERROR(VLOOKUP(T:T,Plan2!A:D,4,0)," ")</f>
        <v xml:space="preserve"> </v>
      </c>
      <c r="AI162" s="100" t="str">
        <f>IFERROR(VLOOKUP(X:X,'base sif'!A:B,2,0)," ")</f>
        <v xml:space="preserve"> </v>
      </c>
      <c r="AJ162" s="100" t="s">
        <v>3582</v>
      </c>
      <c r="AK162" s="101" t="str">
        <f>IFERROR(VLOOKUP(C162,Plan1!A:E,4,0)," ")</f>
        <v xml:space="preserve"> </v>
      </c>
      <c r="AL162" s="102" t="str">
        <f>IFERROR(VLOOKUP(C162,Plan1!A:E,5,0)," ")</f>
        <v xml:space="preserve"> </v>
      </c>
      <c r="AM162" s="102" t="e">
        <f>VLOOKUP(T162,Plan3!A:C,3,0)</f>
        <v>#N/A</v>
      </c>
    </row>
    <row r="163" spans="1:39" s="103" customFormat="1" ht="12.75" customHeight="1" x14ac:dyDescent="0.15">
      <c r="A163" s="190" t="s">
        <v>2763</v>
      </c>
      <c r="B163" s="92" t="s">
        <v>1091</v>
      </c>
      <c r="C163" s="92" t="s">
        <v>2514</v>
      </c>
      <c r="D163" s="93">
        <v>45772</v>
      </c>
      <c r="E163" s="94" t="s">
        <v>2515</v>
      </c>
      <c r="F163" s="95">
        <v>18</v>
      </c>
      <c r="G163" s="93">
        <v>45775</v>
      </c>
      <c r="H163" s="93">
        <v>45780</v>
      </c>
      <c r="I163" s="105"/>
      <c r="J163" s="105"/>
      <c r="K163" s="106"/>
      <c r="L163" s="107"/>
      <c r="M163" s="105"/>
      <c r="N163" s="93"/>
      <c r="O163" s="92" t="s">
        <v>9</v>
      </c>
      <c r="P163" s="92" t="s">
        <v>8</v>
      </c>
      <c r="Q163" s="92" t="s">
        <v>35</v>
      </c>
      <c r="R163" s="92"/>
      <c r="S163" s="98">
        <v>60293</v>
      </c>
      <c r="T163" s="92" t="s">
        <v>140</v>
      </c>
      <c r="U163" s="92" t="s">
        <v>437</v>
      </c>
      <c r="V163" s="92" t="s">
        <v>1389</v>
      </c>
      <c r="W163" s="96">
        <v>3100</v>
      </c>
      <c r="X163" s="97"/>
      <c r="Y163" s="94" t="s">
        <v>7</v>
      </c>
      <c r="Z163" s="99">
        <v>1620</v>
      </c>
      <c r="AA163" s="99"/>
      <c r="AB163" s="98"/>
      <c r="AC163" s="117"/>
      <c r="AD163" s="97"/>
      <c r="AE163" s="94"/>
      <c r="AF163" s="94"/>
      <c r="AG163" s="100" t="s">
        <v>1113</v>
      </c>
      <c r="AH163" s="100" t="str">
        <f>IFERROR(VLOOKUP(T:T,Plan2!A:D,4,0)," ")</f>
        <v xml:space="preserve"> </v>
      </c>
      <c r="AI163" s="100" t="str">
        <f>IFERROR(VLOOKUP(X:X,'base sif'!A:B,2,0)," ")</f>
        <v xml:space="preserve"> </v>
      </c>
      <c r="AJ163" s="100" t="s">
        <v>3582</v>
      </c>
      <c r="AK163" s="101" t="str">
        <f>IFERROR(VLOOKUP(C163,Plan1!A:E,4,0)," ")</f>
        <v xml:space="preserve"> </v>
      </c>
      <c r="AL163" s="102" t="str">
        <f>IFERROR(VLOOKUP(C163,Plan1!A:E,5,0)," ")</f>
        <v xml:space="preserve"> </v>
      </c>
      <c r="AM163" s="102" t="str">
        <f>VLOOKUP(T163,Plan3!A:C,3,0)</f>
        <v>PECHUGA INTERFOLIADA</v>
      </c>
    </row>
    <row r="164" spans="1:39" s="103" customFormat="1" ht="12.75" customHeight="1" x14ac:dyDescent="0.15">
      <c r="A164" s="190" t="s">
        <v>2763</v>
      </c>
      <c r="B164" s="92" t="s">
        <v>1091</v>
      </c>
      <c r="C164" s="92" t="s">
        <v>2516</v>
      </c>
      <c r="D164" s="93">
        <v>45772</v>
      </c>
      <c r="E164" s="94" t="s">
        <v>2515</v>
      </c>
      <c r="F164" s="95">
        <v>18</v>
      </c>
      <c r="G164" s="93">
        <v>45775</v>
      </c>
      <c r="H164" s="93">
        <v>45780</v>
      </c>
      <c r="I164" s="105"/>
      <c r="J164" s="105"/>
      <c r="K164" s="106"/>
      <c r="L164" s="107"/>
      <c r="M164" s="105"/>
      <c r="N164" s="93"/>
      <c r="O164" s="92" t="s">
        <v>9</v>
      </c>
      <c r="P164" s="92" t="s">
        <v>8</v>
      </c>
      <c r="Q164" s="92" t="s">
        <v>35</v>
      </c>
      <c r="R164" s="92"/>
      <c r="S164" s="98">
        <v>993495</v>
      </c>
      <c r="T164" s="92" t="s">
        <v>423</v>
      </c>
      <c r="U164" s="92" t="s">
        <v>437</v>
      </c>
      <c r="V164" s="92" t="s">
        <v>424</v>
      </c>
      <c r="W164" s="96">
        <v>3050</v>
      </c>
      <c r="X164" s="97"/>
      <c r="Y164" s="94" t="s">
        <v>7</v>
      </c>
      <c r="Z164" s="99">
        <v>17664</v>
      </c>
      <c r="AA164" s="99"/>
      <c r="AB164" s="98"/>
      <c r="AC164" s="117"/>
      <c r="AD164" s="97"/>
      <c r="AE164" s="94"/>
      <c r="AF164" s="94"/>
      <c r="AG164" s="100" t="s">
        <v>1113</v>
      </c>
      <c r="AH164" s="100" t="str">
        <f>IFERROR(VLOOKUP(T:T,Plan2!A:D,4,0)," ")</f>
        <v xml:space="preserve"> </v>
      </c>
      <c r="AI164" s="100" t="str">
        <f>IFERROR(VLOOKUP(X:X,'base sif'!A:B,2,0)," ")</f>
        <v xml:space="preserve"> </v>
      </c>
      <c r="AJ164" s="100" t="s">
        <v>3582</v>
      </c>
      <c r="AK164" s="101" t="str">
        <f>IFERROR(VLOOKUP(C164,Plan1!A:E,4,0)," ")</f>
        <v xml:space="preserve"> </v>
      </c>
      <c r="AL164" s="102" t="str">
        <f>IFERROR(VLOOKUP(C164,Plan1!A:E,5,0)," ")</f>
        <v xml:space="preserve"> </v>
      </c>
      <c r="AM164" s="102" t="str">
        <f>VLOOKUP(T164,Plan3!A:C,3,0)</f>
        <v>FILETITOS DE PECHUGA</v>
      </c>
    </row>
    <row r="165" spans="1:39" s="103" customFormat="1" ht="12.75" customHeight="1" x14ac:dyDescent="0.15">
      <c r="A165" s="190" t="s">
        <v>2763</v>
      </c>
      <c r="B165" s="92" t="s">
        <v>1091</v>
      </c>
      <c r="C165" s="92" t="s">
        <v>2517</v>
      </c>
      <c r="D165" s="93">
        <v>45772</v>
      </c>
      <c r="E165" s="94" t="s">
        <v>2515</v>
      </c>
      <c r="F165" s="95">
        <v>18</v>
      </c>
      <c r="G165" s="93">
        <v>45775</v>
      </c>
      <c r="H165" s="93">
        <v>45780</v>
      </c>
      <c r="I165" s="105"/>
      <c r="J165" s="105"/>
      <c r="K165" s="106"/>
      <c r="L165" s="107"/>
      <c r="M165" s="105"/>
      <c r="N165" s="93"/>
      <c r="O165" s="92" t="s">
        <v>9</v>
      </c>
      <c r="P165" s="92" t="s">
        <v>8</v>
      </c>
      <c r="Q165" s="92" t="s">
        <v>35</v>
      </c>
      <c r="R165" s="92"/>
      <c r="S165" s="98">
        <v>994366</v>
      </c>
      <c r="T165" s="92" t="s">
        <v>553</v>
      </c>
      <c r="U165" s="92" t="s">
        <v>437</v>
      </c>
      <c r="V165" s="92" t="s">
        <v>501</v>
      </c>
      <c r="W165" s="96">
        <v>2200</v>
      </c>
      <c r="X165" s="97"/>
      <c r="Y165" s="94" t="s">
        <v>7</v>
      </c>
      <c r="Z165" s="99">
        <v>5208</v>
      </c>
      <c r="AA165" s="99"/>
      <c r="AB165" s="98"/>
      <c r="AC165" s="117"/>
      <c r="AD165" s="97"/>
      <c r="AE165" s="94"/>
      <c r="AF165" s="94"/>
      <c r="AG165" s="100" t="s">
        <v>1113</v>
      </c>
      <c r="AH165" s="100" t="str">
        <f>IFERROR(VLOOKUP(T:T,Plan2!A:D,4,0)," ")</f>
        <v xml:space="preserve"> </v>
      </c>
      <c r="AI165" s="100" t="str">
        <f>IFERROR(VLOOKUP(X:X,'base sif'!A:B,2,0)," ")</f>
        <v xml:space="preserve"> </v>
      </c>
      <c r="AJ165" s="100" t="s">
        <v>3582</v>
      </c>
      <c r="AK165" s="101" t="str">
        <f>IFERROR(VLOOKUP(C165,Plan1!A:E,4,0)," ")</f>
        <v xml:space="preserve"> </v>
      </c>
      <c r="AL165" s="102" t="str">
        <f>IFERROR(VLOOKUP(C165,Plan1!A:E,5,0)," ")</f>
        <v xml:space="preserve"> </v>
      </c>
      <c r="AM165" s="102" t="str">
        <f>VLOOKUP(T165,Plan3!A:C,3,0)</f>
        <v>TRUTRO CORTO</v>
      </c>
    </row>
    <row r="166" spans="1:39" s="103" customFormat="1" ht="12.75" customHeight="1" x14ac:dyDescent="0.15">
      <c r="A166" s="190" t="s">
        <v>2763</v>
      </c>
      <c r="B166" s="92" t="s">
        <v>1091</v>
      </c>
      <c r="C166" s="92" t="s">
        <v>2507</v>
      </c>
      <c r="D166" s="93">
        <v>45786</v>
      </c>
      <c r="E166" s="94" t="s">
        <v>2508</v>
      </c>
      <c r="F166" s="95">
        <v>21</v>
      </c>
      <c r="G166" s="93">
        <v>45796</v>
      </c>
      <c r="H166" s="93">
        <v>45801</v>
      </c>
      <c r="I166" s="105"/>
      <c r="J166" s="105"/>
      <c r="K166" s="106"/>
      <c r="L166" s="107"/>
      <c r="M166" s="105"/>
      <c r="N166" s="93"/>
      <c r="O166" s="92" t="s">
        <v>9</v>
      </c>
      <c r="P166" s="92" t="s">
        <v>8</v>
      </c>
      <c r="Q166" s="92" t="s">
        <v>35</v>
      </c>
      <c r="R166" s="92"/>
      <c r="S166" s="98">
        <v>994512</v>
      </c>
      <c r="T166" s="92" t="s">
        <v>402</v>
      </c>
      <c r="U166" s="92" t="s">
        <v>437</v>
      </c>
      <c r="V166" s="92" t="s">
        <v>217</v>
      </c>
      <c r="W166" s="96">
        <v>1950</v>
      </c>
      <c r="X166" s="97"/>
      <c r="Y166" s="94" t="s">
        <v>7</v>
      </c>
      <c r="Z166" s="99">
        <v>12245.1</v>
      </c>
      <c r="AA166" s="99"/>
      <c r="AB166" s="98"/>
      <c r="AC166" s="117"/>
      <c r="AD166" s="97"/>
      <c r="AE166" s="94"/>
      <c r="AF166" s="94"/>
      <c r="AG166" s="100" t="s">
        <v>1113</v>
      </c>
      <c r="AH166" s="100" t="str">
        <f>IFERROR(VLOOKUP(T:T,Plan2!A:D,4,0)," ")</f>
        <v xml:space="preserve"> </v>
      </c>
      <c r="AI166" s="100" t="str">
        <f>IFERROR(VLOOKUP(X:X,'base sif'!A:B,2,0)," ")</f>
        <v xml:space="preserve"> </v>
      </c>
      <c r="AJ166" s="100" t="s">
        <v>3582</v>
      </c>
      <c r="AK166" s="101" t="str">
        <f>IFERROR(VLOOKUP(C166,Plan1!A:E,4,0)," ")</f>
        <v xml:space="preserve"> </v>
      </c>
      <c r="AL166" s="102" t="str">
        <f>IFERROR(VLOOKUP(C166,Plan1!A:E,5,0)," ")</f>
        <v xml:space="preserve"> </v>
      </c>
      <c r="AM166" s="102" t="str">
        <f>VLOOKUP(T166,Plan3!A:C,3,0)</f>
        <v>POLLO ENTERO 2.1</v>
      </c>
    </row>
    <row r="167" spans="1:39" s="103" customFormat="1" ht="12.75" customHeight="1" x14ac:dyDescent="0.15">
      <c r="A167" s="190" t="s">
        <v>2763</v>
      </c>
      <c r="B167" s="92" t="s">
        <v>1091</v>
      </c>
      <c r="C167" s="92" t="s">
        <v>2509</v>
      </c>
      <c r="D167" s="93">
        <v>45786</v>
      </c>
      <c r="E167" s="94" t="s">
        <v>2508</v>
      </c>
      <c r="F167" s="95">
        <v>21</v>
      </c>
      <c r="G167" s="93">
        <v>45796</v>
      </c>
      <c r="H167" s="93">
        <v>45801</v>
      </c>
      <c r="I167" s="105"/>
      <c r="J167" s="105"/>
      <c r="K167" s="106"/>
      <c r="L167" s="107"/>
      <c r="M167" s="105"/>
      <c r="N167" s="93"/>
      <c r="O167" s="92" t="s">
        <v>9</v>
      </c>
      <c r="P167" s="92" t="s">
        <v>8</v>
      </c>
      <c r="Q167" s="92" t="s">
        <v>35</v>
      </c>
      <c r="R167" s="92"/>
      <c r="S167" s="98">
        <v>994514</v>
      </c>
      <c r="T167" s="92" t="s">
        <v>392</v>
      </c>
      <c r="U167" s="92" t="s">
        <v>437</v>
      </c>
      <c r="V167" s="92" t="s">
        <v>217</v>
      </c>
      <c r="W167" s="96">
        <v>1950</v>
      </c>
      <c r="X167" s="97"/>
      <c r="Y167" s="94" t="s">
        <v>7</v>
      </c>
      <c r="Z167" s="99">
        <v>12243</v>
      </c>
      <c r="AA167" s="99"/>
      <c r="AB167" s="98"/>
      <c r="AC167" s="117"/>
      <c r="AD167" s="97"/>
      <c r="AE167" s="94"/>
      <c r="AF167" s="94"/>
      <c r="AG167" s="100" t="s">
        <v>1113</v>
      </c>
      <c r="AH167" s="100" t="str">
        <f>IFERROR(VLOOKUP(T:T,Plan2!A:D,4,0)," ")</f>
        <v xml:space="preserve"> </v>
      </c>
      <c r="AI167" s="100" t="str">
        <f>IFERROR(VLOOKUP(X:X,'base sif'!A:B,2,0)," ")</f>
        <v xml:space="preserve"> </v>
      </c>
      <c r="AJ167" s="100" t="s">
        <v>3582</v>
      </c>
      <c r="AK167" s="101" t="str">
        <f>IFERROR(VLOOKUP(C167,Plan1!A:E,4,0)," ")</f>
        <v xml:space="preserve"> </v>
      </c>
      <c r="AL167" s="102" t="str">
        <f>IFERROR(VLOOKUP(C167,Plan1!A:E,5,0)," ")</f>
        <v xml:space="preserve"> </v>
      </c>
      <c r="AM167" s="102" t="str">
        <f>VLOOKUP(T167,Plan3!A:C,3,0)</f>
        <v>POLLO ENTERO 2.2</v>
      </c>
    </row>
    <row r="168" spans="1:39" s="103" customFormat="1" ht="12.75" customHeight="1" x14ac:dyDescent="0.15">
      <c r="A168" s="190" t="s">
        <v>2763</v>
      </c>
      <c r="B168" s="92" t="s">
        <v>1091</v>
      </c>
      <c r="C168" s="92" t="s">
        <v>2778</v>
      </c>
      <c r="D168" s="93">
        <v>45793</v>
      </c>
      <c r="E168" s="94" t="s">
        <v>2777</v>
      </c>
      <c r="F168" s="95">
        <v>24</v>
      </c>
      <c r="G168" s="93">
        <v>45817</v>
      </c>
      <c r="H168" s="93">
        <v>45822</v>
      </c>
      <c r="I168" s="105"/>
      <c r="J168" s="105"/>
      <c r="K168" s="106"/>
      <c r="L168" s="107"/>
      <c r="M168" s="105"/>
      <c r="N168" s="93"/>
      <c r="O168" s="92" t="s">
        <v>9</v>
      </c>
      <c r="P168" s="92" t="s">
        <v>8</v>
      </c>
      <c r="Q168" s="92" t="s">
        <v>2347</v>
      </c>
      <c r="R168" s="92"/>
      <c r="S168" s="98">
        <v>994371</v>
      </c>
      <c r="T168" s="92" t="s">
        <v>492</v>
      </c>
      <c r="U168" s="92" t="s">
        <v>437</v>
      </c>
      <c r="V168" s="92" t="s">
        <v>493</v>
      </c>
      <c r="W168" s="96">
        <v>1950</v>
      </c>
      <c r="X168" s="97"/>
      <c r="Y168" s="94" t="s">
        <v>7</v>
      </c>
      <c r="Z168" s="99">
        <v>24495</v>
      </c>
      <c r="AA168" s="99"/>
      <c r="AB168" s="98"/>
      <c r="AC168" s="117"/>
      <c r="AD168" s="97"/>
      <c r="AE168" s="94"/>
      <c r="AF168" s="94"/>
      <c r="AG168" s="100" t="s">
        <v>1113</v>
      </c>
      <c r="AH168" s="100" t="str">
        <f>IFERROR(VLOOKUP(T:T,Plan2!A:D,4,0)," ")</f>
        <v xml:space="preserve"> </v>
      </c>
      <c r="AI168" s="100" t="str">
        <f>IFERROR(VLOOKUP(X:X,'base sif'!A:B,2,0)," ")</f>
        <v xml:space="preserve"> </v>
      </c>
      <c r="AJ168" s="100" t="s">
        <v>3582</v>
      </c>
      <c r="AK168" s="101" t="str">
        <f>IFERROR(VLOOKUP(C168,Plan1!A:E,4,0)," ")</f>
        <v xml:space="preserve"> </v>
      </c>
      <c r="AL168" s="102" t="str">
        <f>IFERROR(VLOOKUP(C168,Plan1!A:E,5,0)," ")</f>
        <v xml:space="preserve"> </v>
      </c>
      <c r="AM168" s="102" t="str">
        <f>VLOOKUP(T168,Plan3!A:C,3,0)</f>
        <v>TRUTRO ALA</v>
      </c>
    </row>
    <row r="169" spans="1:39" s="103" customFormat="1" ht="12.75" customHeight="1" x14ac:dyDescent="0.15">
      <c r="A169" s="190" t="s">
        <v>2763</v>
      </c>
      <c r="B169" s="92" t="s">
        <v>2780</v>
      </c>
      <c r="C169" s="92" t="s">
        <v>2781</v>
      </c>
      <c r="D169" s="93">
        <v>45754</v>
      </c>
      <c r="E169" s="94" t="s">
        <v>2782</v>
      </c>
      <c r="F169" s="95">
        <v>20</v>
      </c>
      <c r="G169" s="93">
        <v>45785</v>
      </c>
      <c r="H169" s="93">
        <v>45794</v>
      </c>
      <c r="I169" s="105"/>
      <c r="J169" s="105"/>
      <c r="K169" s="106"/>
      <c r="L169" s="107"/>
      <c r="M169" s="105"/>
      <c r="N169" s="93"/>
      <c r="O169" s="92" t="s">
        <v>9</v>
      </c>
      <c r="P169" s="92" t="s">
        <v>8</v>
      </c>
      <c r="Q169" s="92" t="s">
        <v>35</v>
      </c>
      <c r="R169" s="92"/>
      <c r="S169" s="98">
        <v>32219</v>
      </c>
      <c r="T169" s="92" t="s">
        <v>890</v>
      </c>
      <c r="U169" s="92" t="s">
        <v>437</v>
      </c>
      <c r="V169" s="92" t="s">
        <v>891</v>
      </c>
      <c r="W169" s="96">
        <v>630</v>
      </c>
      <c r="X169" s="97"/>
      <c r="Y169" s="94" t="s">
        <v>7</v>
      </c>
      <c r="Z169" s="99">
        <v>24500</v>
      </c>
      <c r="AA169" s="99"/>
      <c r="AB169" s="98"/>
      <c r="AC169" s="117"/>
      <c r="AD169" s="97"/>
      <c r="AE169" s="94"/>
      <c r="AF169" s="94"/>
      <c r="AG169" s="100" t="s">
        <v>1113</v>
      </c>
      <c r="AH169" s="100" t="str">
        <f>IFERROR(VLOOKUP(T:T,Plan2!A:D,4,0)," ")</f>
        <v xml:space="preserve"> </v>
      </c>
      <c r="AI169" s="100" t="str">
        <f>IFERROR(VLOOKUP(X:X,'base sif'!A:B,2,0)," ")</f>
        <v xml:space="preserve"> </v>
      </c>
      <c r="AJ169" s="100" t="s">
        <v>3582</v>
      </c>
      <c r="AK169" s="101">
        <f>IFERROR(VLOOKUP(C169,Plan1!A:E,4,0)," ")</f>
        <v>1</v>
      </c>
      <c r="AL169" s="102" t="str">
        <f>IFERROR(VLOOKUP(C169,Plan1!A:E,5,0)," ")</f>
        <v xml:space="preserve">BLOQUEO SIF </v>
      </c>
      <c r="AM169" s="102" t="str">
        <f>VLOOKUP(T169,Plan3!A:C,3,0)</f>
        <v>MDM</v>
      </c>
    </row>
    <row r="170" spans="1:39" s="103" customFormat="1" ht="12.75" customHeight="1" x14ac:dyDescent="0.15">
      <c r="A170" s="189" t="s">
        <v>2763</v>
      </c>
      <c r="B170" s="92" t="s">
        <v>2780</v>
      </c>
      <c r="C170" s="92" t="s">
        <v>2783</v>
      </c>
      <c r="D170" s="93">
        <v>45754</v>
      </c>
      <c r="E170" s="94" t="s">
        <v>2782</v>
      </c>
      <c r="F170" s="95">
        <v>21</v>
      </c>
      <c r="G170" s="93">
        <v>45792</v>
      </c>
      <c r="H170" s="93">
        <v>45801</v>
      </c>
      <c r="I170" s="105"/>
      <c r="J170" s="105"/>
      <c r="K170" s="106"/>
      <c r="L170" s="107"/>
      <c r="M170" s="105"/>
      <c r="N170" s="93"/>
      <c r="O170" s="92" t="s">
        <v>9</v>
      </c>
      <c r="P170" s="92" t="s">
        <v>8</v>
      </c>
      <c r="Q170" s="92" t="s">
        <v>35</v>
      </c>
      <c r="R170" s="92"/>
      <c r="S170" s="98">
        <v>32219</v>
      </c>
      <c r="T170" s="92" t="s">
        <v>890</v>
      </c>
      <c r="U170" s="92" t="s">
        <v>437</v>
      </c>
      <c r="V170" s="92" t="s">
        <v>891</v>
      </c>
      <c r="W170" s="96">
        <v>630</v>
      </c>
      <c r="X170" s="97"/>
      <c r="Y170" s="94" t="s">
        <v>7</v>
      </c>
      <c r="Z170" s="99">
        <v>24500</v>
      </c>
      <c r="AA170" s="99"/>
      <c r="AB170" s="98"/>
      <c r="AC170" s="117"/>
      <c r="AD170" s="97"/>
      <c r="AE170" s="94"/>
      <c r="AF170" s="94"/>
      <c r="AG170" s="100" t="s">
        <v>1113</v>
      </c>
      <c r="AH170" s="100" t="str">
        <f>IFERROR(VLOOKUP(T:T,Plan2!A:D,4,0)," ")</f>
        <v xml:space="preserve"> </v>
      </c>
      <c r="AI170" s="100" t="str">
        <f>IFERROR(VLOOKUP(X:X,'base sif'!A:B,2,0)," ")</f>
        <v xml:space="preserve"> </v>
      </c>
      <c r="AJ170" s="100" t="s">
        <v>3582</v>
      </c>
      <c r="AK170" s="101">
        <f>IFERROR(VLOOKUP(C170,Plan1!A:E,4,0)," ")</f>
        <v>1</v>
      </c>
      <c r="AL170" s="102" t="str">
        <f>IFERROR(VLOOKUP(C170,Plan1!A:E,5,0)," ")</f>
        <v xml:space="preserve">BLOQUEO SIF </v>
      </c>
      <c r="AM170" s="102" t="str">
        <f>VLOOKUP(T170,Plan3!A:C,3,0)</f>
        <v>MDM</v>
      </c>
    </row>
    <row r="171" spans="1:39" s="103" customFormat="1" ht="12.75" customHeight="1" x14ac:dyDescent="0.15">
      <c r="A171" s="189" t="s">
        <v>2763</v>
      </c>
      <c r="B171" s="92" t="s">
        <v>2459</v>
      </c>
      <c r="C171" s="92" t="s">
        <v>2460</v>
      </c>
      <c r="D171" s="93">
        <v>45755</v>
      </c>
      <c r="E171" s="94" t="s">
        <v>2461</v>
      </c>
      <c r="F171" s="95">
        <v>21</v>
      </c>
      <c r="G171" s="93">
        <v>45796</v>
      </c>
      <c r="H171" s="93">
        <v>45801</v>
      </c>
      <c r="I171" s="105"/>
      <c r="J171" s="105"/>
      <c r="K171" s="106"/>
      <c r="L171" s="107"/>
      <c r="M171" s="105"/>
      <c r="N171" s="93"/>
      <c r="O171" s="92" t="s">
        <v>9</v>
      </c>
      <c r="P171" s="92" t="s">
        <v>8</v>
      </c>
      <c r="Q171" s="92" t="s">
        <v>35</v>
      </c>
      <c r="R171" s="92"/>
      <c r="S171" s="98">
        <v>996611</v>
      </c>
      <c r="T171" s="92" t="s">
        <v>85</v>
      </c>
      <c r="U171" s="92" t="s">
        <v>437</v>
      </c>
      <c r="V171" s="92" t="s">
        <v>49</v>
      </c>
      <c r="W171" s="96">
        <v>3000</v>
      </c>
      <c r="X171" s="97"/>
      <c r="Y171" s="94" t="s">
        <v>7</v>
      </c>
      <c r="Z171" s="99">
        <v>24492</v>
      </c>
      <c r="AA171" s="99"/>
      <c r="AB171" s="98"/>
      <c r="AC171" s="117"/>
      <c r="AD171" s="97"/>
      <c r="AE171" s="94"/>
      <c r="AF171" s="94"/>
      <c r="AG171" s="100" t="s">
        <v>1113</v>
      </c>
      <c r="AH171" s="100" t="str">
        <f>IFERROR(VLOOKUP(T:T,Plan2!A:D,4,0)," ")</f>
        <v>MARINADOS</v>
      </c>
      <c r="AI171" s="100" t="str">
        <f>IFERROR(VLOOKUP(X:X,'base sif'!A:B,2,0)," ")</f>
        <v xml:space="preserve"> </v>
      </c>
      <c r="AJ171" s="100" t="s">
        <v>3582</v>
      </c>
      <c r="AK171" s="101" t="str">
        <f>IFERROR(VLOOKUP(C171,Plan1!A:E,4,0)," ")</f>
        <v xml:space="preserve"> </v>
      </c>
      <c r="AL171" s="102" t="str">
        <f>IFERROR(VLOOKUP(C171,Plan1!A:E,5,0)," ")</f>
        <v xml:space="preserve"> </v>
      </c>
      <c r="AM171" s="102" t="str">
        <f>VLOOKUP(T171,Plan3!A:C,3,0)</f>
        <v>PECHUGA MARINADA</v>
      </c>
    </row>
    <row r="172" spans="1:39" s="103" customFormat="1" ht="12.75" customHeight="1" x14ac:dyDescent="0.15">
      <c r="A172" s="189"/>
      <c r="B172" s="92" t="s">
        <v>230</v>
      </c>
      <c r="C172" s="92" t="s">
        <v>3160</v>
      </c>
      <c r="D172" s="93">
        <v>45841</v>
      </c>
      <c r="E172" s="94" t="s">
        <v>3158</v>
      </c>
      <c r="F172" s="95">
        <v>32</v>
      </c>
      <c r="G172" s="93">
        <v>45873</v>
      </c>
      <c r="H172" s="93">
        <v>45879</v>
      </c>
      <c r="I172" s="105">
        <v>45875</v>
      </c>
      <c r="J172" s="105">
        <v>45873</v>
      </c>
      <c r="K172" s="106">
        <f t="shared" ref="K172:K173" si="30">WEEKNUM(I172)</f>
        <v>32</v>
      </c>
      <c r="L172" s="107">
        <f t="shared" ref="L172:L173" si="31">K172-F172</f>
        <v>0</v>
      </c>
      <c r="M172" s="105">
        <v>45874</v>
      </c>
      <c r="N172" s="93">
        <v>45876</v>
      </c>
      <c r="O172" s="92" t="s">
        <v>9</v>
      </c>
      <c r="P172" s="92" t="s">
        <v>8</v>
      </c>
      <c r="Q172" s="92" t="s">
        <v>35</v>
      </c>
      <c r="R172" s="92" t="s">
        <v>3072</v>
      </c>
      <c r="S172" s="98">
        <v>586307</v>
      </c>
      <c r="T172" s="92" t="s">
        <v>13</v>
      </c>
      <c r="U172" s="92" t="s">
        <v>438</v>
      </c>
      <c r="V172" s="92" t="s">
        <v>12</v>
      </c>
      <c r="W172" s="96">
        <v>2500</v>
      </c>
      <c r="X172" s="97">
        <v>15</v>
      </c>
      <c r="Y172" s="94" t="s">
        <v>7</v>
      </c>
      <c r="Z172" s="99">
        <v>24495.66</v>
      </c>
      <c r="AA172" s="99">
        <v>24495.66</v>
      </c>
      <c r="AB172" s="98">
        <v>1320</v>
      </c>
      <c r="AC172" s="117" t="s">
        <v>3717</v>
      </c>
      <c r="AD172" s="97">
        <v>994714</v>
      </c>
      <c r="AE172" s="94" t="s">
        <v>3361</v>
      </c>
      <c r="AF172" s="94" t="s">
        <v>3362</v>
      </c>
      <c r="AG172" s="100" t="str">
        <f t="shared" ref="AG172:AG173" si="32">IF(AND(M:M&lt;=H:H,M:M&gt;=G:G),"FACTURADO EN FECHA","FACTURADO CON ATRASO")</f>
        <v>FACTURADO EN FECHA</v>
      </c>
      <c r="AH172" s="100" t="str">
        <f>IFERROR(VLOOKUP(T:T,Plan2!A:D,4,0)," ")</f>
        <v xml:space="preserve"> </v>
      </c>
      <c r="AI172" s="100" t="str">
        <f>IFERROR(VLOOKUP(X:X,'base sif'!A:B,2,0)," ")</f>
        <v>30.475 - SEBERI - AB.SUINOS/IND.</v>
      </c>
      <c r="AJ172" s="100" t="str">
        <f>IFERROR(VLOOKUP(C172,Plan1!A:E,3,0)," ")</f>
        <v xml:space="preserve"> </v>
      </c>
      <c r="AK172" s="101" t="str">
        <f>IFERROR(VLOOKUP(C172,Plan1!A:E,4,0)," ")</f>
        <v xml:space="preserve"> </v>
      </c>
      <c r="AL172" s="102" t="str">
        <f>IFERROR(VLOOKUP(C172,Plan1!A:E,5,0)," ")</f>
        <v xml:space="preserve"> </v>
      </c>
      <c r="AM172" s="102" t="str">
        <f>VLOOKUP(T172,Plan3!A:C,3,0)</f>
        <v>CHULETA VETADA</v>
      </c>
    </row>
    <row r="173" spans="1:39" s="103" customFormat="1" ht="12.75" customHeight="1" x14ac:dyDescent="0.15">
      <c r="A173" s="190"/>
      <c r="B173" s="92" t="s">
        <v>230</v>
      </c>
      <c r="C173" s="92" t="s">
        <v>3161</v>
      </c>
      <c r="D173" s="93">
        <v>45841</v>
      </c>
      <c r="E173" s="94" t="s">
        <v>3158</v>
      </c>
      <c r="F173" s="95">
        <v>33</v>
      </c>
      <c r="G173" s="93">
        <v>45880</v>
      </c>
      <c r="H173" s="93">
        <v>45886</v>
      </c>
      <c r="I173" s="105">
        <v>45880</v>
      </c>
      <c r="J173" s="105">
        <v>45880</v>
      </c>
      <c r="K173" s="106">
        <f t="shared" si="30"/>
        <v>33</v>
      </c>
      <c r="L173" s="107">
        <f t="shared" si="31"/>
        <v>0</v>
      </c>
      <c r="M173" s="105">
        <v>45881</v>
      </c>
      <c r="N173" s="93"/>
      <c r="O173" s="92" t="s">
        <v>9</v>
      </c>
      <c r="P173" s="92" t="s">
        <v>8</v>
      </c>
      <c r="Q173" s="92" t="s">
        <v>35</v>
      </c>
      <c r="R173" s="92" t="s">
        <v>2945</v>
      </c>
      <c r="S173" s="98">
        <v>586307</v>
      </c>
      <c r="T173" s="92" t="s">
        <v>13</v>
      </c>
      <c r="U173" s="92" t="s">
        <v>438</v>
      </c>
      <c r="V173" s="92" t="s">
        <v>12</v>
      </c>
      <c r="W173" s="96">
        <v>2500</v>
      </c>
      <c r="X173" s="97">
        <v>15</v>
      </c>
      <c r="Y173" s="94" t="s">
        <v>7</v>
      </c>
      <c r="Z173" s="99">
        <v>24500</v>
      </c>
      <c r="AA173" s="99">
        <v>24498.22</v>
      </c>
      <c r="AB173" s="98">
        <v>1238</v>
      </c>
      <c r="AC173" s="117"/>
      <c r="AD173" s="97">
        <v>994715</v>
      </c>
      <c r="AE173" s="94" t="s">
        <v>3718</v>
      </c>
      <c r="AF173" s="94" t="s">
        <v>3719</v>
      </c>
      <c r="AG173" s="100" t="str">
        <f t="shared" si="32"/>
        <v>FACTURADO EN FECHA</v>
      </c>
      <c r="AH173" s="100" t="str">
        <f>IFERROR(VLOOKUP(T:T,Plan2!A:D,4,0)," ")</f>
        <v xml:space="preserve"> </v>
      </c>
      <c r="AI173" s="100" t="str">
        <f>IFERROR(VLOOKUP(X:X,'base sif'!A:B,2,0)," ")</f>
        <v>30.475 - SEBERI - AB.SUINOS/IND.</v>
      </c>
      <c r="AJ173" s="100" t="str">
        <f>IFERROR(VLOOKUP(C173,Plan1!A:E,3,0)," ")</f>
        <v xml:space="preserve"> </v>
      </c>
      <c r="AK173" s="101" t="str">
        <f>IFERROR(VLOOKUP(C173,Plan1!A:E,4,0)," ")</f>
        <v xml:space="preserve"> </v>
      </c>
      <c r="AL173" s="102" t="str">
        <f>IFERROR(VLOOKUP(C173,Plan1!A:E,5,0)," ")</f>
        <v xml:space="preserve"> </v>
      </c>
      <c r="AM173" s="102" t="str">
        <f>VLOOKUP(T173,Plan3!A:C,3,0)</f>
        <v>CHULETA VETADA</v>
      </c>
    </row>
    <row r="174" spans="1:39" s="103" customFormat="1" ht="12.75" customHeight="1" x14ac:dyDescent="0.15">
      <c r="A174" s="190"/>
      <c r="B174" s="92" t="s">
        <v>230</v>
      </c>
      <c r="C174" s="92" t="s">
        <v>3159</v>
      </c>
      <c r="D174" s="93">
        <v>45841</v>
      </c>
      <c r="E174" s="94" t="s">
        <v>3158</v>
      </c>
      <c r="F174" s="95">
        <v>34</v>
      </c>
      <c r="G174" s="93">
        <v>45887</v>
      </c>
      <c r="H174" s="93">
        <v>45893</v>
      </c>
      <c r="I174" s="105">
        <v>45887</v>
      </c>
      <c r="J174" s="105">
        <v>45887</v>
      </c>
      <c r="K174" s="106">
        <f>WEEKNUM(I174)</f>
        <v>34</v>
      </c>
      <c r="L174" s="107">
        <f>K174-F174</f>
        <v>0</v>
      </c>
      <c r="M174" s="105"/>
      <c r="N174" s="93"/>
      <c r="O174" s="92" t="s">
        <v>9</v>
      </c>
      <c r="P174" s="92" t="s">
        <v>8</v>
      </c>
      <c r="Q174" s="92" t="s">
        <v>35</v>
      </c>
      <c r="R174" s="92" t="s">
        <v>41</v>
      </c>
      <c r="S174" s="98">
        <v>586307</v>
      </c>
      <c r="T174" s="92" t="s">
        <v>13</v>
      </c>
      <c r="U174" s="92" t="s">
        <v>438</v>
      </c>
      <c r="V174" s="92" t="s">
        <v>12</v>
      </c>
      <c r="W174" s="96">
        <v>2500</v>
      </c>
      <c r="X174" s="97">
        <v>15</v>
      </c>
      <c r="Y174" s="94" t="s">
        <v>7</v>
      </c>
      <c r="Z174" s="99">
        <v>24500</v>
      </c>
      <c r="AA174" s="99">
        <v>24500</v>
      </c>
      <c r="AB174" s="98">
        <v>1225</v>
      </c>
      <c r="AC174" s="117"/>
      <c r="AD174" s="97">
        <v>994718</v>
      </c>
      <c r="AE174" s="94"/>
      <c r="AF174" s="94"/>
      <c r="AG174" s="100" t="str">
        <f>IF(AND(I:I&lt;=$H$1:$H$1000,I:I&gt;=$G$1:$G$589),"PROGRAMADOS PARA EMBARQUE","PROGRAMADOS FUERA DE LA SEMANA")</f>
        <v>PROGRAMADOS PARA EMBARQUE</v>
      </c>
      <c r="AH174" s="100" t="str">
        <f>IFERROR(VLOOKUP(T:T,Plan2!A:D,4,0)," ")</f>
        <v xml:space="preserve"> </v>
      </c>
      <c r="AI174" s="100" t="str">
        <f>IFERROR(VLOOKUP(X:X,'base sif'!A:B,2,0)," ")</f>
        <v>30.475 - SEBERI - AB.SUINOS/IND.</v>
      </c>
      <c r="AJ174" s="100" t="str">
        <f>IFERROR(VLOOKUP(C174,Plan1!A:E,3,0)," ")</f>
        <v xml:space="preserve"> </v>
      </c>
      <c r="AK174" s="101" t="str">
        <f>IFERROR(VLOOKUP(C174,Plan1!A:E,4,0)," ")</f>
        <v xml:space="preserve"> </v>
      </c>
      <c r="AL174" s="102" t="str">
        <f>IFERROR(VLOOKUP(C174,Plan1!A:E,5,0)," ")</f>
        <v xml:space="preserve"> </v>
      </c>
      <c r="AM174" s="102" t="str">
        <f>VLOOKUP(T174,Plan3!A:C,3,0)</f>
        <v>CHULETA VETADA</v>
      </c>
    </row>
    <row r="175" spans="1:39" s="103" customFormat="1" ht="12.75" customHeight="1" x14ac:dyDescent="0.15">
      <c r="A175" s="190" t="s">
        <v>3003</v>
      </c>
      <c r="B175" s="92" t="s">
        <v>2868</v>
      </c>
      <c r="C175" s="92" t="s">
        <v>2948</v>
      </c>
      <c r="D175" s="93">
        <v>45821</v>
      </c>
      <c r="E175" s="94" t="s">
        <v>2949</v>
      </c>
      <c r="F175" s="95">
        <v>34</v>
      </c>
      <c r="G175" s="93">
        <v>45887</v>
      </c>
      <c r="H175" s="93">
        <v>45892</v>
      </c>
      <c r="I175" s="105"/>
      <c r="J175" s="105"/>
      <c r="K175" s="106"/>
      <c r="L175" s="107"/>
      <c r="M175" s="105"/>
      <c r="N175" s="93"/>
      <c r="O175" s="92" t="s">
        <v>9</v>
      </c>
      <c r="P175" s="92" t="s">
        <v>8</v>
      </c>
      <c r="Q175" s="92" t="s">
        <v>2869</v>
      </c>
      <c r="R175" s="92"/>
      <c r="S175" s="98">
        <v>70130</v>
      </c>
      <c r="T175" s="92" t="s">
        <v>11</v>
      </c>
      <c r="U175" s="92" t="s">
        <v>438</v>
      </c>
      <c r="V175" s="92" t="s">
        <v>37</v>
      </c>
      <c r="W175" s="96">
        <v>2550</v>
      </c>
      <c r="X175" s="97"/>
      <c r="Y175" s="94" t="s">
        <v>7</v>
      </c>
      <c r="Z175" s="99">
        <v>4500</v>
      </c>
      <c r="AA175" s="99"/>
      <c r="AB175" s="98"/>
      <c r="AC175" s="117"/>
      <c r="AD175" s="97"/>
      <c r="AE175" s="94"/>
      <c r="AF175" s="94"/>
      <c r="AG175" s="100" t="s">
        <v>1113</v>
      </c>
      <c r="AH175" s="100" t="str">
        <f>IFERROR(VLOOKUP(T:T,Plan2!A:D,4,0)," ")</f>
        <v xml:space="preserve"> </v>
      </c>
      <c r="AI175" s="100" t="str">
        <f>IFERROR(VLOOKUP(X:X,'base sif'!A:B,2,0)," ")</f>
        <v xml:space="preserve"> </v>
      </c>
      <c r="AJ175" s="100" t="s">
        <v>3772</v>
      </c>
      <c r="AK175" s="101" t="str">
        <f>IFERROR(VLOOKUP(C175,Plan1!A:E,4,0)," ")</f>
        <v xml:space="preserve"> </v>
      </c>
      <c r="AL175" s="102" t="str">
        <f>IFERROR(VLOOKUP(C175,Plan1!A:E,5,0)," ")</f>
        <v xml:space="preserve"> </v>
      </c>
      <c r="AM175" s="102" t="str">
        <f>VLOOKUP(T175,Plan3!A:C,3,0)</f>
        <v>CHULETA CENTRO</v>
      </c>
    </row>
    <row r="176" spans="1:39" s="103" customFormat="1" ht="12.75" customHeight="1" x14ac:dyDescent="0.15">
      <c r="A176" s="190" t="s">
        <v>3003</v>
      </c>
      <c r="B176" s="92" t="s">
        <v>2868</v>
      </c>
      <c r="C176" s="92" t="s">
        <v>2950</v>
      </c>
      <c r="D176" s="93">
        <v>45821</v>
      </c>
      <c r="E176" s="94" t="s">
        <v>2949</v>
      </c>
      <c r="F176" s="95">
        <v>34</v>
      </c>
      <c r="G176" s="93">
        <v>45887</v>
      </c>
      <c r="H176" s="93">
        <v>45892</v>
      </c>
      <c r="I176" s="105"/>
      <c r="J176" s="105"/>
      <c r="K176" s="106"/>
      <c r="L176" s="107"/>
      <c r="M176" s="105"/>
      <c r="N176" s="93"/>
      <c r="O176" s="92" t="s">
        <v>9</v>
      </c>
      <c r="P176" s="92" t="s">
        <v>8</v>
      </c>
      <c r="Q176" s="92" t="s">
        <v>2869</v>
      </c>
      <c r="R176" s="92"/>
      <c r="S176" s="98">
        <v>586307</v>
      </c>
      <c r="T176" s="92" t="s">
        <v>13</v>
      </c>
      <c r="U176" s="92" t="s">
        <v>438</v>
      </c>
      <c r="V176" s="92" t="s">
        <v>12</v>
      </c>
      <c r="W176" s="96">
        <v>2550</v>
      </c>
      <c r="X176" s="97"/>
      <c r="Y176" s="94" t="s">
        <v>7</v>
      </c>
      <c r="Z176" s="99">
        <v>20000</v>
      </c>
      <c r="AA176" s="99"/>
      <c r="AB176" s="98"/>
      <c r="AC176" s="117"/>
      <c r="AD176" s="97"/>
      <c r="AE176" s="94"/>
      <c r="AF176" s="94"/>
      <c r="AG176" s="100" t="s">
        <v>1113</v>
      </c>
      <c r="AH176" s="100" t="str">
        <f>IFERROR(VLOOKUP(T:T,Plan2!A:D,4,0)," ")</f>
        <v xml:space="preserve"> </v>
      </c>
      <c r="AI176" s="100" t="str">
        <f>IFERROR(VLOOKUP(X:X,'base sif'!A:B,2,0)," ")</f>
        <v xml:space="preserve"> </v>
      </c>
      <c r="AJ176" s="100" t="s">
        <v>3772</v>
      </c>
      <c r="AK176" s="101" t="str">
        <f>IFERROR(VLOOKUP(C176,Plan1!A:E,4,0)," ")</f>
        <v xml:space="preserve"> </v>
      </c>
      <c r="AL176" s="102" t="str">
        <f>IFERROR(VLOOKUP(C176,Plan1!A:E,5,0)," ")</f>
        <v xml:space="preserve"> </v>
      </c>
      <c r="AM176" s="102" t="str">
        <f>VLOOKUP(T176,Plan3!A:C,3,0)</f>
        <v>CHULETA VETADA</v>
      </c>
    </row>
    <row r="177" spans="1:39" s="103" customFormat="1" ht="12.75" customHeight="1" x14ac:dyDescent="0.15">
      <c r="A177" s="190"/>
      <c r="B177" s="92" t="s">
        <v>143</v>
      </c>
      <c r="C177" s="92" t="s">
        <v>3373</v>
      </c>
      <c r="D177" s="93">
        <v>45856</v>
      </c>
      <c r="E177" s="94" t="s">
        <v>3374</v>
      </c>
      <c r="F177" s="95">
        <v>33</v>
      </c>
      <c r="G177" s="93">
        <v>45880</v>
      </c>
      <c r="H177" s="93">
        <v>45886</v>
      </c>
      <c r="I177" s="105">
        <v>45882</v>
      </c>
      <c r="J177" s="105">
        <v>45880</v>
      </c>
      <c r="K177" s="106">
        <f t="shared" ref="K177:K185" si="33">WEEKNUM(I177)</f>
        <v>33</v>
      </c>
      <c r="L177" s="107">
        <f t="shared" ref="L177:L185" si="34">K177-F177</f>
        <v>0</v>
      </c>
      <c r="M177" s="105">
        <v>45880</v>
      </c>
      <c r="N177" s="93"/>
      <c r="O177" s="92" t="s">
        <v>9</v>
      </c>
      <c r="P177" s="92" t="s">
        <v>8</v>
      </c>
      <c r="Q177" s="92" t="s">
        <v>55</v>
      </c>
      <c r="R177" s="92" t="s">
        <v>1974</v>
      </c>
      <c r="S177" s="98">
        <v>586307</v>
      </c>
      <c r="T177" s="92" t="s">
        <v>13</v>
      </c>
      <c r="U177" s="92" t="s">
        <v>438</v>
      </c>
      <c r="V177" s="92" t="s">
        <v>12</v>
      </c>
      <c r="W177" s="96">
        <v>2550</v>
      </c>
      <c r="X177" s="97">
        <v>490</v>
      </c>
      <c r="Y177" s="94" t="s">
        <v>7</v>
      </c>
      <c r="Z177" s="99">
        <v>13750</v>
      </c>
      <c r="AA177" s="99">
        <v>13691.56</v>
      </c>
      <c r="AB177" s="98">
        <v>796</v>
      </c>
      <c r="AC177" s="117"/>
      <c r="AD177" s="97">
        <v>998124</v>
      </c>
      <c r="AE177" s="94" t="s">
        <v>3071</v>
      </c>
      <c r="AF177" s="94" t="s">
        <v>3600</v>
      </c>
      <c r="AG177" s="100" t="str">
        <f t="shared" ref="AG177:AG179" si="35">IF(AND(M:M&lt;=H:H,M:M&gt;=G:G),"FACTURADO EN FECHA","FACTURADO CON ATRASO")</f>
        <v>FACTURADO EN FECHA</v>
      </c>
      <c r="AH177" s="100" t="str">
        <f>IFERROR(VLOOKUP(T:T,Plan2!A:D,4,0)," ")</f>
        <v xml:space="preserve"> </v>
      </c>
      <c r="AI177" s="100" t="str">
        <f>IFERROR(VLOOKUP(X:X,'base sif'!A:B,2,0)," ")</f>
        <v>30.136 - SEARA</v>
      </c>
      <c r="AJ177" s="100" t="str">
        <f>IFERROR(VLOOKUP(C177,Plan1!A:E,3,0)," ")</f>
        <v xml:space="preserve"> </v>
      </c>
      <c r="AK177" s="101" t="str">
        <f>IFERROR(VLOOKUP(C177,Plan1!A:E,4,0)," ")</f>
        <v xml:space="preserve"> </v>
      </c>
      <c r="AL177" s="102" t="str">
        <f>IFERROR(VLOOKUP(C177,Plan1!A:E,5,0)," ")</f>
        <v xml:space="preserve"> </v>
      </c>
      <c r="AM177" s="102" t="str">
        <f>VLOOKUP(T177,Plan3!A:C,3,0)</f>
        <v>CHULETA VETADA</v>
      </c>
    </row>
    <row r="178" spans="1:39" s="103" customFormat="1" ht="12.75" customHeight="1" x14ac:dyDescent="0.15">
      <c r="A178" s="190"/>
      <c r="B178" s="92" t="s">
        <v>143</v>
      </c>
      <c r="C178" s="92" t="s">
        <v>3375</v>
      </c>
      <c r="D178" s="93">
        <v>45856</v>
      </c>
      <c r="E178" s="94" t="s">
        <v>3374</v>
      </c>
      <c r="F178" s="95">
        <v>33</v>
      </c>
      <c r="G178" s="93">
        <v>45880</v>
      </c>
      <c r="H178" s="93">
        <v>45886</v>
      </c>
      <c r="I178" s="105">
        <v>45882</v>
      </c>
      <c r="J178" s="105">
        <v>45880</v>
      </c>
      <c r="K178" s="106">
        <f t="shared" si="33"/>
        <v>33</v>
      </c>
      <c r="L178" s="107">
        <f t="shared" si="34"/>
        <v>0</v>
      </c>
      <c r="M178" s="105">
        <v>45880</v>
      </c>
      <c r="N178" s="93"/>
      <c r="O178" s="92" t="s">
        <v>9</v>
      </c>
      <c r="P178" s="92" t="s">
        <v>8</v>
      </c>
      <c r="Q178" s="92" t="s">
        <v>55</v>
      </c>
      <c r="R178" s="92" t="s">
        <v>1974</v>
      </c>
      <c r="S178" s="98">
        <v>70130</v>
      </c>
      <c r="T178" s="92" t="s">
        <v>11</v>
      </c>
      <c r="U178" s="92" t="s">
        <v>438</v>
      </c>
      <c r="V178" s="92" t="s">
        <v>37</v>
      </c>
      <c r="W178" s="96">
        <v>2350</v>
      </c>
      <c r="X178" s="97">
        <v>490</v>
      </c>
      <c r="Y178" s="94" t="s">
        <v>7</v>
      </c>
      <c r="Z178" s="99">
        <v>10750</v>
      </c>
      <c r="AA178" s="99">
        <v>10676.15</v>
      </c>
      <c r="AB178" s="98">
        <v>512</v>
      </c>
      <c r="AC178" s="117"/>
      <c r="AD178" s="97">
        <v>998124</v>
      </c>
      <c r="AE178" s="94" t="s">
        <v>3071</v>
      </c>
      <c r="AF178" s="94" t="s">
        <v>3600</v>
      </c>
      <c r="AG178" s="100" t="str">
        <f t="shared" si="35"/>
        <v>FACTURADO EN FECHA</v>
      </c>
      <c r="AH178" s="100" t="str">
        <f>IFERROR(VLOOKUP(T:T,Plan2!A:D,4,0)," ")</f>
        <v xml:space="preserve"> </v>
      </c>
      <c r="AI178" s="100" t="str">
        <f>IFERROR(VLOOKUP(X:X,'base sif'!A:B,2,0)," ")</f>
        <v>30.136 - SEARA</v>
      </c>
      <c r="AJ178" s="100" t="str">
        <f>IFERROR(VLOOKUP(C178,Plan1!A:E,3,0)," ")</f>
        <v xml:space="preserve"> </v>
      </c>
      <c r="AK178" s="101" t="str">
        <f>IFERROR(VLOOKUP(C178,Plan1!A:E,4,0)," ")</f>
        <v xml:space="preserve"> </v>
      </c>
      <c r="AL178" s="102" t="str">
        <f>IFERROR(VLOOKUP(C178,Plan1!A:E,5,0)," ")</f>
        <v xml:space="preserve"> </v>
      </c>
      <c r="AM178" s="102" t="str">
        <f>VLOOKUP(T178,Plan3!A:C,3,0)</f>
        <v>CHULETA CENTRO</v>
      </c>
    </row>
    <row r="179" spans="1:39" s="103" customFormat="1" ht="12.75" customHeight="1" x14ac:dyDescent="0.15">
      <c r="A179" s="190"/>
      <c r="B179" s="92" t="s">
        <v>628</v>
      </c>
      <c r="C179" s="92" t="s">
        <v>2935</v>
      </c>
      <c r="D179" s="93">
        <v>45812</v>
      </c>
      <c r="E179" s="94" t="s">
        <v>2936</v>
      </c>
      <c r="F179" s="95">
        <v>30</v>
      </c>
      <c r="G179" s="93">
        <v>45859</v>
      </c>
      <c r="H179" s="93">
        <v>45864</v>
      </c>
      <c r="I179" s="105">
        <v>45871</v>
      </c>
      <c r="J179" s="105">
        <v>45870</v>
      </c>
      <c r="K179" s="106">
        <f t="shared" si="33"/>
        <v>31</v>
      </c>
      <c r="L179" s="107">
        <f t="shared" si="34"/>
        <v>1</v>
      </c>
      <c r="M179" s="105">
        <v>45871</v>
      </c>
      <c r="N179" s="93">
        <v>45874</v>
      </c>
      <c r="O179" s="92" t="s">
        <v>9</v>
      </c>
      <c r="P179" s="92" t="s">
        <v>8</v>
      </c>
      <c r="Q179" s="92" t="s">
        <v>35</v>
      </c>
      <c r="R179" s="92" t="s">
        <v>10</v>
      </c>
      <c r="S179" s="98">
        <v>996662</v>
      </c>
      <c r="T179" s="92" t="s">
        <v>232</v>
      </c>
      <c r="U179" s="92" t="s">
        <v>438</v>
      </c>
      <c r="V179" s="92" t="s">
        <v>880</v>
      </c>
      <c r="W179" s="96">
        <v>3650</v>
      </c>
      <c r="X179" s="97">
        <v>490</v>
      </c>
      <c r="Y179" s="94" t="s">
        <v>7</v>
      </c>
      <c r="Z179" s="99">
        <v>24264.85</v>
      </c>
      <c r="AA179" s="99">
        <v>24264.85</v>
      </c>
      <c r="AB179" s="98">
        <v>1414</v>
      </c>
      <c r="AC179" s="117" t="s">
        <v>3548</v>
      </c>
      <c r="AD179" s="97">
        <v>985721</v>
      </c>
      <c r="AE179" s="94" t="s">
        <v>3245</v>
      </c>
      <c r="AF179" s="94" t="s">
        <v>3239</v>
      </c>
      <c r="AG179" s="100" t="str">
        <f t="shared" si="35"/>
        <v>FACTURADO CON ATRASO</v>
      </c>
      <c r="AH179" s="100" t="str">
        <f>IFERROR(VLOOKUP(T:T,Plan2!A:D,4,0)," ")</f>
        <v xml:space="preserve"> </v>
      </c>
      <c r="AI179" s="100" t="str">
        <f>IFERROR(VLOOKUP(X:X,'base sif'!A:B,2,0)," ")</f>
        <v>30.136 - SEARA</v>
      </c>
      <c r="AJ179" s="100" t="str">
        <f>IFERROR(VLOOKUP(C179,Plan1!A:E,3,0)," ")</f>
        <v>POSTERGADO PARA PRIORIZAR BENDITA - TRUVIMOS ATRASO DE PRODUCCIÓN</v>
      </c>
      <c r="AK179" s="101">
        <f>IFERROR(VLOOKUP(C179,Plan1!A:E,4,0)," ")</f>
        <v>1</v>
      </c>
      <c r="AL179" s="102" t="str">
        <f>IFERROR(VLOOKUP(C179,Plan1!A:E,5,0)," ")</f>
        <v>PRODUCCIÓN</v>
      </c>
      <c r="AM179" s="102" t="str">
        <f>VLOOKUP(T179,Plan3!A:C,3,0)</f>
        <v>PANCETA CON HUESO</v>
      </c>
    </row>
    <row r="180" spans="1:39" s="103" customFormat="1" ht="12.75" customHeight="1" x14ac:dyDescent="0.15">
      <c r="A180" s="104"/>
      <c r="B180" s="92" t="s">
        <v>628</v>
      </c>
      <c r="C180" s="92" t="s">
        <v>3011</v>
      </c>
      <c r="D180" s="93">
        <v>45834</v>
      </c>
      <c r="E180" s="94" t="s">
        <v>3006</v>
      </c>
      <c r="F180" s="95">
        <v>34</v>
      </c>
      <c r="G180" s="93">
        <v>45887</v>
      </c>
      <c r="H180" s="93">
        <v>45892</v>
      </c>
      <c r="I180" s="105">
        <v>45887</v>
      </c>
      <c r="J180" s="105">
        <v>45887</v>
      </c>
      <c r="K180" s="106">
        <f t="shared" si="33"/>
        <v>34</v>
      </c>
      <c r="L180" s="107">
        <f t="shared" si="34"/>
        <v>0</v>
      </c>
      <c r="M180" s="105"/>
      <c r="N180" s="93"/>
      <c r="O180" s="92" t="s">
        <v>9</v>
      </c>
      <c r="P180" s="92" t="s">
        <v>8</v>
      </c>
      <c r="Q180" s="92" t="s">
        <v>35</v>
      </c>
      <c r="R180" s="92"/>
      <c r="S180" s="98">
        <v>586307</v>
      </c>
      <c r="T180" s="92" t="s">
        <v>13</v>
      </c>
      <c r="U180" s="92" t="s">
        <v>438</v>
      </c>
      <c r="V180" s="92" t="s">
        <v>12</v>
      </c>
      <c r="W180" s="96">
        <v>2570</v>
      </c>
      <c r="X180" s="97">
        <v>876</v>
      </c>
      <c r="Y180" s="94" t="s">
        <v>7</v>
      </c>
      <c r="Z180" s="99">
        <v>24500</v>
      </c>
      <c r="AA180" s="99">
        <v>24500</v>
      </c>
      <c r="AB180" s="98">
        <v>1225</v>
      </c>
      <c r="AC180" s="117"/>
      <c r="AD180" s="97">
        <v>994711</v>
      </c>
      <c r="AE180" s="94"/>
      <c r="AF180" s="94"/>
      <c r="AG180" s="100" t="str">
        <f t="shared" ref="AG180:AG185" si="36">IF(AND(I:I&lt;=$H$1:$H$1000,I:I&gt;=$G$1:$G$589),"PROGRAMADOS PARA EMBARQUE","PROGRAMADOS FUERA DE LA SEMANA")</f>
        <v>PROGRAMADOS PARA EMBARQUE</v>
      </c>
      <c r="AH180" s="100" t="str">
        <f>IFERROR(VLOOKUP(T:T,Plan2!A:D,4,0)," ")</f>
        <v xml:space="preserve"> </v>
      </c>
      <c r="AI180" s="100" t="str">
        <f>IFERROR(VLOOKUP(X:X,'base sif'!A:B,2,0)," ")</f>
        <v>36.827 - ANA RECH - AB.SUINOS/IND.</v>
      </c>
      <c r="AJ180" s="100" t="str">
        <f>IFERROR(VLOOKUP(C180,Plan1!A:E,3,0)," ")</f>
        <v xml:space="preserve"> </v>
      </c>
      <c r="AK180" s="101" t="str">
        <f>IFERROR(VLOOKUP(C180,Plan1!A:E,4,0)," ")</f>
        <v xml:space="preserve"> </v>
      </c>
      <c r="AL180" s="102" t="str">
        <f>IFERROR(VLOOKUP(C180,Plan1!A:E,5,0)," ")</f>
        <v xml:space="preserve"> </v>
      </c>
      <c r="AM180" s="102" t="str">
        <f>VLOOKUP(T180,Plan3!A:C,3,0)</f>
        <v>CHULETA VETADA</v>
      </c>
    </row>
    <row r="181" spans="1:39" s="103" customFormat="1" ht="12.75" customHeight="1" x14ac:dyDescent="0.15">
      <c r="A181" s="104"/>
      <c r="B181" s="92" t="s">
        <v>628</v>
      </c>
      <c r="C181" s="92" t="s">
        <v>3013</v>
      </c>
      <c r="D181" s="93">
        <v>45834</v>
      </c>
      <c r="E181" s="94" t="s">
        <v>3005</v>
      </c>
      <c r="F181" s="95">
        <v>34</v>
      </c>
      <c r="G181" s="93">
        <v>45887</v>
      </c>
      <c r="H181" s="93">
        <v>45892</v>
      </c>
      <c r="I181" s="105">
        <v>45887</v>
      </c>
      <c r="J181" s="105">
        <v>45883</v>
      </c>
      <c r="K181" s="106">
        <f t="shared" si="33"/>
        <v>34</v>
      </c>
      <c r="L181" s="107">
        <f t="shared" si="34"/>
        <v>0</v>
      </c>
      <c r="M181" s="105"/>
      <c r="N181" s="93"/>
      <c r="O181" s="92" t="s">
        <v>9</v>
      </c>
      <c r="P181" s="92" t="s">
        <v>8</v>
      </c>
      <c r="Q181" s="92" t="s">
        <v>35</v>
      </c>
      <c r="R181" s="92"/>
      <c r="S181" s="98">
        <v>70130</v>
      </c>
      <c r="T181" s="92" t="s">
        <v>11</v>
      </c>
      <c r="U181" s="92" t="s">
        <v>438</v>
      </c>
      <c r="V181" s="92" t="s">
        <v>37</v>
      </c>
      <c r="W181" s="96">
        <v>2450</v>
      </c>
      <c r="X181" s="97">
        <v>876</v>
      </c>
      <c r="Y181" s="94" t="s">
        <v>7</v>
      </c>
      <c r="Z181" s="99">
        <v>24500</v>
      </c>
      <c r="AA181" s="99">
        <v>24500</v>
      </c>
      <c r="AB181" s="98">
        <v>1240</v>
      </c>
      <c r="AC181" s="117"/>
      <c r="AD181" s="97">
        <v>994692</v>
      </c>
      <c r="AE181" s="94"/>
      <c r="AF181" s="94"/>
      <c r="AG181" s="100" t="str">
        <f t="shared" si="36"/>
        <v>PROGRAMADOS PARA EMBARQUE</v>
      </c>
      <c r="AH181" s="100" t="str">
        <f>IFERROR(VLOOKUP(T:T,Plan2!A:D,4,0)," ")</f>
        <v xml:space="preserve"> </v>
      </c>
      <c r="AI181" s="100" t="str">
        <f>IFERROR(VLOOKUP(X:X,'base sif'!A:B,2,0)," ")</f>
        <v>36.827 - ANA RECH - AB.SUINOS/IND.</v>
      </c>
      <c r="AJ181" s="100" t="str">
        <f>IFERROR(VLOOKUP(C181,Plan1!A:E,3,0)," ")</f>
        <v xml:space="preserve"> </v>
      </c>
      <c r="AK181" s="101" t="str">
        <f>IFERROR(VLOOKUP(C181,Plan1!A:E,4,0)," ")</f>
        <v xml:space="preserve"> </v>
      </c>
      <c r="AL181" s="102" t="str">
        <f>IFERROR(VLOOKUP(C181,Plan1!A:E,5,0)," ")</f>
        <v xml:space="preserve"> </v>
      </c>
      <c r="AM181" s="102" t="str">
        <f>VLOOKUP(T181,Plan3!A:C,3,0)</f>
        <v>CHULETA CENTRO</v>
      </c>
    </row>
    <row r="182" spans="1:39" s="103" customFormat="1" ht="12.75" customHeight="1" x14ac:dyDescent="0.15">
      <c r="A182" s="104"/>
      <c r="B182" s="92" t="s">
        <v>628</v>
      </c>
      <c r="C182" s="92" t="s">
        <v>3008</v>
      </c>
      <c r="D182" s="93">
        <v>45834</v>
      </c>
      <c r="E182" s="94" t="s">
        <v>3006</v>
      </c>
      <c r="F182" s="95">
        <v>34</v>
      </c>
      <c r="G182" s="93">
        <v>45887</v>
      </c>
      <c r="H182" s="93">
        <v>45892</v>
      </c>
      <c r="I182" s="105">
        <v>45888</v>
      </c>
      <c r="J182" s="105">
        <v>45888</v>
      </c>
      <c r="K182" s="106">
        <f t="shared" si="33"/>
        <v>34</v>
      </c>
      <c r="L182" s="107">
        <f t="shared" si="34"/>
        <v>0</v>
      </c>
      <c r="M182" s="105"/>
      <c r="N182" s="93"/>
      <c r="O182" s="92" t="s">
        <v>9</v>
      </c>
      <c r="P182" s="92" t="s">
        <v>8</v>
      </c>
      <c r="Q182" s="92" t="s">
        <v>35</v>
      </c>
      <c r="R182" s="92"/>
      <c r="S182" s="98">
        <v>586307</v>
      </c>
      <c r="T182" s="92" t="s">
        <v>13</v>
      </c>
      <c r="U182" s="92" t="s">
        <v>438</v>
      </c>
      <c r="V182" s="92" t="s">
        <v>12</v>
      </c>
      <c r="W182" s="96">
        <v>2570</v>
      </c>
      <c r="X182" s="97">
        <v>876</v>
      </c>
      <c r="Y182" s="94" t="s">
        <v>7</v>
      </c>
      <c r="Z182" s="99">
        <v>24500</v>
      </c>
      <c r="AA182" s="99">
        <v>24500</v>
      </c>
      <c r="AB182" s="98">
        <v>1225</v>
      </c>
      <c r="AC182" s="117"/>
      <c r="AD182" s="97">
        <v>994712</v>
      </c>
      <c r="AE182" s="94"/>
      <c r="AF182" s="94"/>
      <c r="AG182" s="100" t="str">
        <f t="shared" si="36"/>
        <v>PROGRAMADOS PARA EMBARQUE</v>
      </c>
      <c r="AH182" s="100" t="str">
        <f>IFERROR(VLOOKUP(T:T,Plan2!A:D,4,0)," ")</f>
        <v xml:space="preserve"> </v>
      </c>
      <c r="AI182" s="100" t="str">
        <f>IFERROR(VLOOKUP(X:X,'base sif'!A:B,2,0)," ")</f>
        <v>36.827 - ANA RECH - AB.SUINOS/IND.</v>
      </c>
      <c r="AJ182" s="100" t="str">
        <f>IFERROR(VLOOKUP(C182,Plan1!A:E,3,0)," ")</f>
        <v xml:space="preserve"> </v>
      </c>
      <c r="AK182" s="101" t="str">
        <f>IFERROR(VLOOKUP(C182,Plan1!A:E,4,0)," ")</f>
        <v xml:space="preserve"> </v>
      </c>
      <c r="AL182" s="102" t="str">
        <f>IFERROR(VLOOKUP(C182,Plan1!A:E,5,0)," ")</f>
        <v xml:space="preserve"> </v>
      </c>
      <c r="AM182" s="102" t="str">
        <f>VLOOKUP(T182,Plan3!A:C,3,0)</f>
        <v>CHULETA VETADA</v>
      </c>
    </row>
    <row r="183" spans="1:39" s="103" customFormat="1" ht="12.75" customHeight="1" x14ac:dyDescent="0.15">
      <c r="A183" s="104"/>
      <c r="B183" s="92" t="s">
        <v>628</v>
      </c>
      <c r="C183" s="92" t="s">
        <v>3012</v>
      </c>
      <c r="D183" s="93">
        <v>45834</v>
      </c>
      <c r="E183" s="94" t="s">
        <v>3005</v>
      </c>
      <c r="F183" s="95">
        <v>34</v>
      </c>
      <c r="G183" s="93">
        <v>45887</v>
      </c>
      <c r="H183" s="93">
        <v>45892</v>
      </c>
      <c r="I183" s="105">
        <v>45888</v>
      </c>
      <c r="J183" s="105">
        <v>45888</v>
      </c>
      <c r="K183" s="106">
        <f t="shared" si="33"/>
        <v>34</v>
      </c>
      <c r="L183" s="107">
        <f t="shared" si="34"/>
        <v>0</v>
      </c>
      <c r="M183" s="105"/>
      <c r="N183" s="93"/>
      <c r="O183" s="92" t="s">
        <v>9</v>
      </c>
      <c r="P183" s="92" t="s">
        <v>8</v>
      </c>
      <c r="Q183" s="92" t="s">
        <v>35</v>
      </c>
      <c r="R183" s="92"/>
      <c r="S183" s="98">
        <v>70130</v>
      </c>
      <c r="T183" s="92" t="s">
        <v>11</v>
      </c>
      <c r="U183" s="92" t="s">
        <v>438</v>
      </c>
      <c r="V183" s="92" t="s">
        <v>37</v>
      </c>
      <c r="W183" s="96">
        <v>2450</v>
      </c>
      <c r="X183" s="97">
        <v>876</v>
      </c>
      <c r="Y183" s="94" t="s">
        <v>7</v>
      </c>
      <c r="Z183" s="99">
        <v>24500</v>
      </c>
      <c r="AA183" s="99">
        <v>24500</v>
      </c>
      <c r="AB183" s="98">
        <v>1240</v>
      </c>
      <c r="AC183" s="117"/>
      <c r="AD183" s="97">
        <v>994694</v>
      </c>
      <c r="AE183" s="94"/>
      <c r="AF183" s="94"/>
      <c r="AG183" s="100" t="str">
        <f t="shared" si="36"/>
        <v>PROGRAMADOS PARA EMBARQUE</v>
      </c>
      <c r="AH183" s="100" t="str">
        <f>IFERROR(VLOOKUP(T:T,Plan2!A:D,4,0)," ")</f>
        <v xml:space="preserve"> </v>
      </c>
      <c r="AI183" s="100" t="str">
        <f>IFERROR(VLOOKUP(X:X,'base sif'!A:B,2,0)," ")</f>
        <v>36.827 - ANA RECH - AB.SUINOS/IND.</v>
      </c>
      <c r="AJ183" s="100" t="str">
        <f>IFERROR(VLOOKUP(C183,Plan1!A:E,3,0)," ")</f>
        <v xml:space="preserve"> </v>
      </c>
      <c r="AK183" s="101" t="str">
        <f>IFERROR(VLOOKUP(C183,Plan1!A:E,4,0)," ")</f>
        <v xml:space="preserve"> </v>
      </c>
      <c r="AL183" s="102" t="str">
        <f>IFERROR(VLOOKUP(C183,Plan1!A:E,5,0)," ")</f>
        <v xml:space="preserve"> </v>
      </c>
      <c r="AM183" s="102" t="str">
        <f>VLOOKUP(T183,Plan3!A:C,3,0)</f>
        <v>CHULETA CENTRO</v>
      </c>
    </row>
    <row r="184" spans="1:39" s="103" customFormat="1" ht="12.75" customHeight="1" x14ac:dyDescent="0.15">
      <c r="A184" s="104"/>
      <c r="B184" s="92" t="s">
        <v>628</v>
      </c>
      <c r="C184" s="92" t="s">
        <v>3009</v>
      </c>
      <c r="D184" s="93">
        <v>45834</v>
      </c>
      <c r="E184" s="94" t="s">
        <v>3006</v>
      </c>
      <c r="F184" s="95">
        <v>35</v>
      </c>
      <c r="G184" s="93">
        <v>45894</v>
      </c>
      <c r="H184" s="93">
        <v>45899</v>
      </c>
      <c r="I184" s="105">
        <v>45894</v>
      </c>
      <c r="J184" s="105">
        <v>45894</v>
      </c>
      <c r="K184" s="106">
        <f t="shared" si="33"/>
        <v>35</v>
      </c>
      <c r="L184" s="107">
        <f t="shared" si="34"/>
        <v>0</v>
      </c>
      <c r="M184" s="105"/>
      <c r="N184" s="93"/>
      <c r="O184" s="92" t="s">
        <v>9</v>
      </c>
      <c r="P184" s="92" t="s">
        <v>8</v>
      </c>
      <c r="Q184" s="92" t="s">
        <v>35</v>
      </c>
      <c r="R184" s="92"/>
      <c r="S184" s="98">
        <v>586307</v>
      </c>
      <c r="T184" s="92" t="s">
        <v>13</v>
      </c>
      <c r="U184" s="92" t="s">
        <v>438</v>
      </c>
      <c r="V184" s="92" t="s">
        <v>12</v>
      </c>
      <c r="W184" s="96">
        <v>2570</v>
      </c>
      <c r="X184" s="97">
        <v>60</v>
      </c>
      <c r="Y184" s="94" t="s">
        <v>7</v>
      </c>
      <c r="Z184" s="99">
        <v>24500</v>
      </c>
      <c r="AA184" s="99">
        <v>24500</v>
      </c>
      <c r="AB184" s="98">
        <v>1225</v>
      </c>
      <c r="AC184" s="117"/>
      <c r="AD184" s="97">
        <v>994719</v>
      </c>
      <c r="AE184" s="94"/>
      <c r="AF184" s="94"/>
      <c r="AG184" s="100" t="str">
        <f t="shared" si="36"/>
        <v>PROGRAMADOS PARA EMBARQUE</v>
      </c>
      <c r="AH184" s="100" t="str">
        <f>IFERROR(VLOOKUP(T:T,Plan2!A:D,4,0)," ")</f>
        <v xml:space="preserve"> </v>
      </c>
      <c r="AI184" s="100" t="str">
        <f>IFERROR(VLOOKUP(X:X,'base sif'!A:B,2,0)," ")</f>
        <v>30.918 - TRES PASSOS - AB.SUINOS/IND.</v>
      </c>
      <c r="AJ184" s="100" t="str">
        <f>IFERROR(VLOOKUP(C184,Plan1!A:E,3,0)," ")</f>
        <v xml:space="preserve"> </v>
      </c>
      <c r="AK184" s="101" t="str">
        <f>IFERROR(VLOOKUP(C184,Plan1!A:E,4,0)," ")</f>
        <v xml:space="preserve"> </v>
      </c>
      <c r="AL184" s="102" t="str">
        <f>IFERROR(VLOOKUP(C184,Plan1!A:E,5,0)," ")</f>
        <v xml:space="preserve"> </v>
      </c>
      <c r="AM184" s="102" t="str">
        <f>VLOOKUP(T184,Plan3!A:C,3,0)</f>
        <v>CHULETA VETADA</v>
      </c>
    </row>
    <row r="185" spans="1:39" s="103" customFormat="1" ht="12.75" customHeight="1" x14ac:dyDescent="0.15">
      <c r="A185" s="104"/>
      <c r="B185" s="92" t="s">
        <v>628</v>
      </c>
      <c r="C185" s="92" t="s">
        <v>3010</v>
      </c>
      <c r="D185" s="93">
        <v>45834</v>
      </c>
      <c r="E185" s="94" t="s">
        <v>3006</v>
      </c>
      <c r="F185" s="95">
        <v>35</v>
      </c>
      <c r="G185" s="93">
        <v>45894</v>
      </c>
      <c r="H185" s="93">
        <v>45899</v>
      </c>
      <c r="I185" s="105">
        <v>45895</v>
      </c>
      <c r="J185" s="105">
        <v>45895</v>
      </c>
      <c r="K185" s="106">
        <f t="shared" si="33"/>
        <v>35</v>
      </c>
      <c r="L185" s="107">
        <f t="shared" si="34"/>
        <v>0</v>
      </c>
      <c r="M185" s="105"/>
      <c r="N185" s="93"/>
      <c r="O185" s="92" t="s">
        <v>9</v>
      </c>
      <c r="P185" s="92" t="s">
        <v>8</v>
      </c>
      <c r="Q185" s="92" t="s">
        <v>35</v>
      </c>
      <c r="R185" s="92"/>
      <c r="S185" s="98">
        <v>586307</v>
      </c>
      <c r="T185" s="92" t="s">
        <v>13</v>
      </c>
      <c r="U185" s="92" t="s">
        <v>438</v>
      </c>
      <c r="V185" s="92" t="s">
        <v>12</v>
      </c>
      <c r="W185" s="96">
        <v>2570</v>
      </c>
      <c r="X185" s="97">
        <v>60</v>
      </c>
      <c r="Y185" s="94" t="s">
        <v>7</v>
      </c>
      <c r="Z185" s="99">
        <v>24500</v>
      </c>
      <c r="AA185" s="99">
        <v>24500</v>
      </c>
      <c r="AB185" s="98">
        <v>1225</v>
      </c>
      <c r="AC185" s="117"/>
      <c r="AD185" s="97">
        <v>994722</v>
      </c>
      <c r="AE185" s="94"/>
      <c r="AF185" s="94"/>
      <c r="AG185" s="100" t="str">
        <f t="shared" si="36"/>
        <v>PROGRAMADOS PARA EMBARQUE</v>
      </c>
      <c r="AH185" s="100" t="str">
        <f>IFERROR(VLOOKUP(T:T,Plan2!A:D,4,0)," ")</f>
        <v xml:space="preserve"> </v>
      </c>
      <c r="AI185" s="100" t="str">
        <f>IFERROR(VLOOKUP(X:X,'base sif'!A:B,2,0)," ")</f>
        <v>30.918 - TRES PASSOS - AB.SUINOS/IND.</v>
      </c>
      <c r="AJ185" s="100" t="str">
        <f>IFERROR(VLOOKUP(C185,Plan1!A:E,3,0)," ")</f>
        <v xml:space="preserve"> </v>
      </c>
      <c r="AK185" s="101" t="str">
        <f>IFERROR(VLOOKUP(C185,Plan1!A:E,4,0)," ")</f>
        <v xml:space="preserve"> </v>
      </c>
      <c r="AL185" s="102" t="str">
        <f>IFERROR(VLOOKUP(C185,Plan1!A:E,5,0)," ")</f>
        <v xml:space="preserve"> </v>
      </c>
      <c r="AM185" s="102" t="str">
        <f>VLOOKUP(T185,Plan3!A:C,3,0)</f>
        <v>CHULETA VETADA</v>
      </c>
    </row>
    <row r="186" spans="1:39" s="103" customFormat="1" ht="12.75" customHeight="1" x14ac:dyDescent="0.15">
      <c r="A186" s="104"/>
      <c r="B186" s="92" t="s">
        <v>2522</v>
      </c>
      <c r="C186" s="92" t="s">
        <v>2937</v>
      </c>
      <c r="D186" s="93">
        <v>45814</v>
      </c>
      <c r="E186" s="94" t="s">
        <v>2938</v>
      </c>
      <c r="F186" s="95">
        <v>31</v>
      </c>
      <c r="G186" s="93">
        <v>45866</v>
      </c>
      <c r="H186" s="93">
        <v>45872</v>
      </c>
      <c r="I186" s="105">
        <v>45874</v>
      </c>
      <c r="J186" s="105">
        <v>45874</v>
      </c>
      <c r="K186" s="106">
        <f t="shared" ref="K186:K187" si="37">WEEKNUM(I186)</f>
        <v>32</v>
      </c>
      <c r="L186" s="107">
        <f t="shared" ref="L186:L187" si="38">K186-F186</f>
        <v>1</v>
      </c>
      <c r="M186" s="105">
        <v>45874</v>
      </c>
      <c r="N186" s="93">
        <v>45876</v>
      </c>
      <c r="O186" s="92" t="s">
        <v>9</v>
      </c>
      <c r="P186" s="92" t="s">
        <v>8</v>
      </c>
      <c r="Q186" s="92" t="s">
        <v>35</v>
      </c>
      <c r="R186" s="92" t="s">
        <v>1086</v>
      </c>
      <c r="S186" s="98">
        <v>70130</v>
      </c>
      <c r="T186" s="92" t="s">
        <v>11</v>
      </c>
      <c r="U186" s="92" t="s">
        <v>438</v>
      </c>
      <c r="V186" s="92" t="s">
        <v>37</v>
      </c>
      <c r="W186" s="96">
        <v>2400</v>
      </c>
      <c r="X186" s="97">
        <v>490</v>
      </c>
      <c r="Y186" s="94" t="s">
        <v>7</v>
      </c>
      <c r="Z186" s="99">
        <v>12242.05</v>
      </c>
      <c r="AA186" s="99">
        <v>12242.05</v>
      </c>
      <c r="AB186" s="98">
        <v>620</v>
      </c>
      <c r="AC186" s="117" t="s">
        <v>3720</v>
      </c>
      <c r="AD186" s="97">
        <v>999006</v>
      </c>
      <c r="AE186" s="94" t="s">
        <v>3359</v>
      </c>
      <c r="AF186" s="94" t="s">
        <v>3360</v>
      </c>
      <c r="AG186" s="100" t="str">
        <f t="shared" ref="AG186:AG187" si="39">IF(AND(M:M&lt;=H:H,M:M&gt;=G:G),"FACTURADO EN FECHA","FACTURADO CON ATRASO")</f>
        <v>FACTURADO CON ATRASO</v>
      </c>
      <c r="AH186" s="100" t="str">
        <f>IFERROR(VLOOKUP(T:T,Plan2!A:D,4,0)," ")</f>
        <v xml:space="preserve"> </v>
      </c>
      <c r="AI186" s="100" t="str">
        <f>IFERROR(VLOOKUP(X:X,'base sif'!A:B,2,0)," ")</f>
        <v>30.136 - SEARA</v>
      </c>
      <c r="AJ186" s="100" t="str">
        <f>IFERROR(VLOOKUP(C186,Plan1!A:E,3,0)," ")</f>
        <v xml:space="preserve">ATRASO DE LIBERACIÓNDEL PRODUTO </v>
      </c>
      <c r="AK186" s="101">
        <f>IFERROR(VLOOKUP(C186,Plan1!A:E,4,0)," ")</f>
        <v>0.5</v>
      </c>
      <c r="AL186" s="102" t="str">
        <f>IFERROR(VLOOKUP(C186,Plan1!A:E,5,0)," ")</f>
        <v>EXPEDICIÓN</v>
      </c>
      <c r="AM186" s="102" t="str">
        <f>VLOOKUP(T186,Plan3!A:C,3,0)</f>
        <v>CHULETA CENTRO</v>
      </c>
    </row>
    <row r="187" spans="1:39" s="103" customFormat="1" ht="12.75" customHeight="1" x14ac:dyDescent="0.15">
      <c r="A187" s="104"/>
      <c r="B187" s="92" t="s">
        <v>2522</v>
      </c>
      <c r="C187" s="92" t="s">
        <v>2939</v>
      </c>
      <c r="D187" s="93">
        <v>45814</v>
      </c>
      <c r="E187" s="94" t="s">
        <v>2938</v>
      </c>
      <c r="F187" s="95">
        <v>31</v>
      </c>
      <c r="G187" s="93">
        <v>45866</v>
      </c>
      <c r="H187" s="93">
        <v>45872</v>
      </c>
      <c r="I187" s="105">
        <v>45874</v>
      </c>
      <c r="J187" s="105">
        <v>45874</v>
      </c>
      <c r="K187" s="106">
        <f t="shared" si="37"/>
        <v>32</v>
      </c>
      <c r="L187" s="107">
        <f t="shared" si="38"/>
        <v>1</v>
      </c>
      <c r="M187" s="105">
        <v>45874</v>
      </c>
      <c r="N187" s="93">
        <v>45876</v>
      </c>
      <c r="O187" s="92" t="s">
        <v>9</v>
      </c>
      <c r="P187" s="92" t="s">
        <v>8</v>
      </c>
      <c r="Q187" s="92" t="s">
        <v>35</v>
      </c>
      <c r="R187" s="92" t="s">
        <v>1086</v>
      </c>
      <c r="S187" s="98">
        <v>586307</v>
      </c>
      <c r="T187" s="92" t="s">
        <v>13</v>
      </c>
      <c r="U187" s="92" t="s">
        <v>438</v>
      </c>
      <c r="V187" s="92" t="s">
        <v>12</v>
      </c>
      <c r="W187" s="96">
        <v>2550</v>
      </c>
      <c r="X187" s="97">
        <v>490</v>
      </c>
      <c r="Y187" s="94" t="s">
        <v>7</v>
      </c>
      <c r="Z187" s="99">
        <v>12147.17</v>
      </c>
      <c r="AA187" s="99">
        <v>12147.17</v>
      </c>
      <c r="AB187" s="98">
        <v>701</v>
      </c>
      <c r="AC187" s="117" t="s">
        <v>3720</v>
      </c>
      <c r="AD187" s="97">
        <v>999006</v>
      </c>
      <c r="AE187" s="94" t="s">
        <v>3359</v>
      </c>
      <c r="AF187" s="94" t="s">
        <v>3360</v>
      </c>
      <c r="AG187" s="100" t="str">
        <f t="shared" si="39"/>
        <v>FACTURADO CON ATRASO</v>
      </c>
      <c r="AH187" s="100" t="str">
        <f>IFERROR(VLOOKUP(T:T,Plan2!A:D,4,0)," ")</f>
        <v xml:space="preserve"> </v>
      </c>
      <c r="AI187" s="100" t="str">
        <f>IFERROR(VLOOKUP(X:X,'base sif'!A:B,2,0)," ")</f>
        <v>30.136 - SEARA</v>
      </c>
      <c r="AJ187" s="100" t="str">
        <f>IFERROR(VLOOKUP(C187,Plan1!A:E,3,0)," ")</f>
        <v xml:space="preserve">ATRASO DE LIBERACIÓNDEL PRODUTO </v>
      </c>
      <c r="AK187" s="101">
        <f>IFERROR(VLOOKUP(C187,Plan1!A:E,4,0)," ")</f>
        <v>0.5</v>
      </c>
      <c r="AL187" s="102" t="str">
        <f>IFERROR(VLOOKUP(C187,Plan1!A:E,5,0)," ")</f>
        <v>EXPEDICIÓN</v>
      </c>
      <c r="AM187" s="102" t="str">
        <f>VLOOKUP(T187,Plan3!A:C,3,0)</f>
        <v>CHULETA VETADA</v>
      </c>
    </row>
    <row r="188" spans="1:39" s="103" customFormat="1" ht="12.75" customHeight="1" x14ac:dyDescent="0.15">
      <c r="A188" s="190" t="s">
        <v>2763</v>
      </c>
      <c r="B188" s="92" t="s">
        <v>2522</v>
      </c>
      <c r="C188" s="92" t="s">
        <v>2523</v>
      </c>
      <c r="D188" s="93">
        <v>45789</v>
      </c>
      <c r="E188" s="94" t="s">
        <v>2524</v>
      </c>
      <c r="F188" s="95">
        <v>24</v>
      </c>
      <c r="G188" s="93">
        <v>45817</v>
      </c>
      <c r="H188" s="93">
        <v>45822</v>
      </c>
      <c r="I188" s="105"/>
      <c r="J188" s="105"/>
      <c r="K188" s="106"/>
      <c r="L188" s="107"/>
      <c r="M188" s="105"/>
      <c r="N188" s="93"/>
      <c r="O188" s="92" t="s">
        <v>9</v>
      </c>
      <c r="P188" s="92" t="s">
        <v>8</v>
      </c>
      <c r="Q188" s="92" t="s">
        <v>35</v>
      </c>
      <c r="R188" s="92"/>
      <c r="S188" s="98">
        <v>994786</v>
      </c>
      <c r="T188" s="92" t="s">
        <v>489</v>
      </c>
      <c r="U188" s="92" t="s">
        <v>437</v>
      </c>
      <c r="V188" s="92" t="s">
        <v>119</v>
      </c>
      <c r="W188" s="96">
        <v>3100</v>
      </c>
      <c r="X188" s="97"/>
      <c r="Y188" s="94" t="s">
        <v>7</v>
      </c>
      <c r="Z188" s="99">
        <v>24492</v>
      </c>
      <c r="AA188" s="99"/>
      <c r="AB188" s="98"/>
      <c r="AC188" s="117"/>
      <c r="AD188" s="97"/>
      <c r="AE188" s="94"/>
      <c r="AF188" s="94"/>
      <c r="AG188" s="100" t="s">
        <v>1113</v>
      </c>
      <c r="AH188" s="100" t="str">
        <f>IFERROR(VLOOKUP(T:T,Plan2!A:D,4,0)," ")</f>
        <v xml:space="preserve"> </v>
      </c>
      <c r="AI188" s="100" t="str">
        <f>IFERROR(VLOOKUP(X:X,'base sif'!A:B,2,0)," ")</f>
        <v xml:space="preserve"> </v>
      </c>
      <c r="AJ188" s="100" t="s">
        <v>3582</v>
      </c>
      <c r="AK188" s="101" t="str">
        <f>IFERROR(VLOOKUP(C188,Plan1!A:E,4,0)," ")</f>
        <v xml:space="preserve"> </v>
      </c>
      <c r="AL188" s="102" t="str">
        <f>IFERROR(VLOOKUP(C188,Plan1!A:E,5,0)," ")</f>
        <v xml:space="preserve"> </v>
      </c>
      <c r="AM188" s="102" t="str">
        <f>VLOOKUP(T188,Plan3!A:C,3,0)</f>
        <v>PECHUGA 6X2</v>
      </c>
    </row>
    <row r="189" spans="1:39" s="103" customFormat="1" ht="12.75" customHeight="1" x14ac:dyDescent="0.15">
      <c r="A189" s="190"/>
      <c r="B189" s="92" t="s">
        <v>1132</v>
      </c>
      <c r="C189" s="92" t="s">
        <v>3377</v>
      </c>
      <c r="D189" s="93">
        <v>45859</v>
      </c>
      <c r="E189" s="94" t="s">
        <v>3378</v>
      </c>
      <c r="F189" s="95">
        <v>33</v>
      </c>
      <c r="G189" s="93">
        <v>45880</v>
      </c>
      <c r="H189" s="93">
        <v>45886</v>
      </c>
      <c r="I189" s="105">
        <v>45889</v>
      </c>
      <c r="J189" s="105"/>
      <c r="K189" s="106">
        <f t="shared" ref="K189:K191" si="40">WEEKNUM(I189)</f>
        <v>34</v>
      </c>
      <c r="L189" s="107">
        <f t="shared" ref="L189:L191" si="41">K189-F189</f>
        <v>1</v>
      </c>
      <c r="M189" s="105"/>
      <c r="N189" s="93"/>
      <c r="O189" s="92" t="s">
        <v>9</v>
      </c>
      <c r="P189" s="92" t="s">
        <v>8</v>
      </c>
      <c r="Q189" s="92" t="s">
        <v>2769</v>
      </c>
      <c r="R189" s="92"/>
      <c r="S189" s="98">
        <v>586307</v>
      </c>
      <c r="T189" s="92" t="s">
        <v>13</v>
      </c>
      <c r="U189" s="92" t="s">
        <v>438</v>
      </c>
      <c r="V189" s="92" t="s">
        <v>12</v>
      </c>
      <c r="W189" s="96">
        <v>2650</v>
      </c>
      <c r="X189" s="97"/>
      <c r="Y189" s="94" t="s">
        <v>7</v>
      </c>
      <c r="Z189" s="99">
        <v>10000</v>
      </c>
      <c r="AA189" s="99">
        <v>10000</v>
      </c>
      <c r="AB189" s="98">
        <v>500</v>
      </c>
      <c r="AC189" s="117"/>
      <c r="AD189" s="97">
        <v>1004615</v>
      </c>
      <c r="AE189" s="94"/>
      <c r="AF189" s="94"/>
      <c r="AG189" s="100" t="str">
        <f t="shared" ref="AG189:AG191" si="42">IF(AND(I:I&lt;=$H$1:$H$1000,I:I&gt;=$G$1:$G$589),"PROGRAMADOS PARA EMBARQUE","PROGRAMADOS FUERA DE LA SEMANA")</f>
        <v>PROGRAMADOS FUERA DE LA SEMANA</v>
      </c>
      <c r="AH189" s="100" t="str">
        <f>IFERROR(VLOOKUP(T:T,Plan2!A:D,4,0)," ")</f>
        <v xml:space="preserve"> </v>
      </c>
      <c r="AI189" s="100" t="str">
        <f>IFERROR(VLOOKUP(X:X,'base sif'!A:B,2,0)," ")</f>
        <v xml:space="preserve"> </v>
      </c>
      <c r="AJ189" s="100" t="s">
        <v>3494</v>
      </c>
      <c r="AK189" s="101">
        <f>AA189/24000</f>
        <v>0.41666666666666669</v>
      </c>
      <c r="AL189" s="102" t="s">
        <v>142</v>
      </c>
      <c r="AM189" s="102" t="str">
        <f>VLOOKUP(T189,Plan3!A:C,3,0)</f>
        <v>CHULETA VETADA</v>
      </c>
    </row>
    <row r="190" spans="1:39" s="103" customFormat="1" ht="12.75" customHeight="1" x14ac:dyDescent="0.15">
      <c r="A190" s="190"/>
      <c r="B190" s="92" t="s">
        <v>1132</v>
      </c>
      <c r="C190" s="92" t="s">
        <v>3379</v>
      </c>
      <c r="D190" s="93">
        <v>45859</v>
      </c>
      <c r="E190" s="94" t="s">
        <v>3378</v>
      </c>
      <c r="F190" s="95">
        <v>33</v>
      </c>
      <c r="G190" s="93">
        <v>45880</v>
      </c>
      <c r="H190" s="93">
        <v>45886</v>
      </c>
      <c r="I190" s="105">
        <v>45889</v>
      </c>
      <c r="J190" s="105"/>
      <c r="K190" s="106">
        <f t="shared" si="40"/>
        <v>34</v>
      </c>
      <c r="L190" s="107">
        <f t="shared" si="41"/>
        <v>1</v>
      </c>
      <c r="M190" s="105"/>
      <c r="N190" s="93"/>
      <c r="O190" s="92" t="s">
        <v>9</v>
      </c>
      <c r="P190" s="92" t="s">
        <v>8</v>
      </c>
      <c r="Q190" s="92" t="s">
        <v>2769</v>
      </c>
      <c r="R190" s="92"/>
      <c r="S190" s="98">
        <v>70130</v>
      </c>
      <c r="T190" s="92" t="s">
        <v>11</v>
      </c>
      <c r="U190" s="92" t="s">
        <v>438</v>
      </c>
      <c r="V190" s="92" t="s">
        <v>37</v>
      </c>
      <c r="W190" s="96">
        <v>2450</v>
      </c>
      <c r="X190" s="97"/>
      <c r="Y190" s="94" t="s">
        <v>7</v>
      </c>
      <c r="Z190" s="99">
        <v>10000</v>
      </c>
      <c r="AA190" s="99">
        <v>10000</v>
      </c>
      <c r="AB190" s="98">
        <v>500</v>
      </c>
      <c r="AC190" s="117"/>
      <c r="AD190" s="97">
        <v>1004615</v>
      </c>
      <c r="AE190" s="94"/>
      <c r="AF190" s="94"/>
      <c r="AG190" s="100" t="str">
        <f t="shared" si="42"/>
        <v>PROGRAMADOS FUERA DE LA SEMANA</v>
      </c>
      <c r="AH190" s="100" t="str">
        <f>IFERROR(VLOOKUP(T:T,Plan2!A:D,4,0)," ")</f>
        <v xml:space="preserve"> </v>
      </c>
      <c r="AI190" s="100" t="str">
        <f>IFERROR(VLOOKUP(X:X,'base sif'!A:B,2,0)," ")</f>
        <v xml:space="preserve"> </v>
      </c>
      <c r="AJ190" s="100" t="s">
        <v>3494</v>
      </c>
      <c r="AK190" s="101">
        <f t="shared" ref="AK190:AK191" si="43">AA190/24000</f>
        <v>0.41666666666666669</v>
      </c>
      <c r="AL190" s="102" t="s">
        <v>142</v>
      </c>
      <c r="AM190" s="102" t="str">
        <f>VLOOKUP(T190,Plan3!A:C,3,0)</f>
        <v>CHULETA CENTRO</v>
      </c>
    </row>
    <row r="191" spans="1:39" s="103" customFormat="1" ht="12.75" customHeight="1" x14ac:dyDescent="0.15">
      <c r="A191" s="190"/>
      <c r="B191" s="92" t="s">
        <v>1132</v>
      </c>
      <c r="C191" s="92" t="s">
        <v>3380</v>
      </c>
      <c r="D191" s="93">
        <v>45859</v>
      </c>
      <c r="E191" s="94" t="s">
        <v>3378</v>
      </c>
      <c r="F191" s="95">
        <v>33</v>
      </c>
      <c r="G191" s="93">
        <v>45880</v>
      </c>
      <c r="H191" s="93">
        <v>45886</v>
      </c>
      <c r="I191" s="105">
        <v>45889</v>
      </c>
      <c r="J191" s="105"/>
      <c r="K191" s="106">
        <f t="shared" si="40"/>
        <v>34</v>
      </c>
      <c r="L191" s="107">
        <f t="shared" si="41"/>
        <v>1</v>
      </c>
      <c r="M191" s="105"/>
      <c r="N191" s="93"/>
      <c r="O191" s="92" t="s">
        <v>9</v>
      </c>
      <c r="P191" s="92" t="s">
        <v>8</v>
      </c>
      <c r="Q191" s="92" t="s">
        <v>2769</v>
      </c>
      <c r="R191" s="92"/>
      <c r="S191" s="98">
        <v>994897</v>
      </c>
      <c r="T191" s="92" t="s">
        <v>1390</v>
      </c>
      <c r="U191" s="92" t="s">
        <v>438</v>
      </c>
      <c r="V191" s="92" t="s">
        <v>1391</v>
      </c>
      <c r="W191" s="96">
        <v>3300</v>
      </c>
      <c r="X191" s="97"/>
      <c r="Y191" s="94" t="s">
        <v>7</v>
      </c>
      <c r="Z191" s="99">
        <v>4000</v>
      </c>
      <c r="AA191" s="99">
        <v>4000</v>
      </c>
      <c r="AB191" s="98">
        <v>210</v>
      </c>
      <c r="AC191" s="117"/>
      <c r="AD191" s="97">
        <v>1004615</v>
      </c>
      <c r="AE191" s="94"/>
      <c r="AF191" s="94"/>
      <c r="AG191" s="100" t="str">
        <f t="shared" si="42"/>
        <v>PROGRAMADOS FUERA DE LA SEMANA</v>
      </c>
      <c r="AH191" s="100" t="str">
        <f>IFERROR(VLOOKUP(T:T,Plan2!A:D,4,0)," ")</f>
        <v xml:space="preserve"> </v>
      </c>
      <c r="AI191" s="100" t="str">
        <f>IFERROR(VLOOKUP(X:X,'base sif'!A:B,2,0)," ")</f>
        <v xml:space="preserve"> </v>
      </c>
      <c r="AJ191" s="100" t="s">
        <v>3494</v>
      </c>
      <c r="AK191" s="101">
        <f t="shared" si="43"/>
        <v>0.16666666666666666</v>
      </c>
      <c r="AL191" s="102" t="s">
        <v>142</v>
      </c>
      <c r="AM191" s="102" t="str">
        <f>VLOOKUP(T191,Plan3!A:C,3,0)</f>
        <v>LOMO</v>
      </c>
    </row>
    <row r="192" spans="1:39" s="103" customFormat="1" ht="12.75" customHeight="1" x14ac:dyDescent="0.15">
      <c r="A192" s="190"/>
      <c r="B192" s="92" t="s">
        <v>3381</v>
      </c>
      <c r="C192" s="92" t="s">
        <v>3382</v>
      </c>
      <c r="D192" s="93">
        <v>45848</v>
      </c>
      <c r="E192" s="94" t="s">
        <v>3383</v>
      </c>
      <c r="F192" s="95">
        <v>32</v>
      </c>
      <c r="G192" s="93">
        <v>45870</v>
      </c>
      <c r="H192" s="93">
        <v>45879</v>
      </c>
      <c r="I192" s="105">
        <v>45870</v>
      </c>
      <c r="J192" s="105">
        <v>45870</v>
      </c>
      <c r="K192" s="106">
        <f t="shared" ref="K192:K194" si="44">WEEKNUM(I192)</f>
        <v>31</v>
      </c>
      <c r="L192" s="107">
        <f t="shared" ref="L192:L194" si="45">K192-F192</f>
        <v>-1</v>
      </c>
      <c r="M192" s="105">
        <v>45870</v>
      </c>
      <c r="N192" s="93">
        <v>45874</v>
      </c>
      <c r="O192" s="92" t="s">
        <v>9</v>
      </c>
      <c r="P192" s="92" t="s">
        <v>8</v>
      </c>
      <c r="Q192" s="92" t="s">
        <v>35</v>
      </c>
      <c r="R192" s="92" t="s">
        <v>10</v>
      </c>
      <c r="S192" s="98">
        <v>70130</v>
      </c>
      <c r="T192" s="92" t="s">
        <v>11</v>
      </c>
      <c r="U192" s="92" t="s">
        <v>438</v>
      </c>
      <c r="V192" s="92" t="s">
        <v>37</v>
      </c>
      <c r="W192" s="96">
        <v>2380</v>
      </c>
      <c r="X192" s="97">
        <v>876</v>
      </c>
      <c r="Y192" s="94" t="s">
        <v>7</v>
      </c>
      <c r="Z192" s="99">
        <v>12156.01</v>
      </c>
      <c r="AA192" s="99">
        <v>12156.01</v>
      </c>
      <c r="AB192" s="98">
        <v>640</v>
      </c>
      <c r="AC192" s="117" t="s">
        <v>3549</v>
      </c>
      <c r="AD192" s="97">
        <v>1000754</v>
      </c>
      <c r="AE192" s="94" t="s">
        <v>3073</v>
      </c>
      <c r="AF192" s="94" t="s">
        <v>3074</v>
      </c>
      <c r="AG192" s="100" t="str">
        <f t="shared" ref="AG192:AG194" si="46">IF(AND(M:M&lt;=H:H,M:M&gt;=G:G),"FACTURADO EN FECHA","FACTURADO CON ATRASO")</f>
        <v>FACTURADO EN FECHA</v>
      </c>
      <c r="AH192" s="100" t="str">
        <f>IFERROR(VLOOKUP(T:T,Plan2!A:D,4,0)," ")</f>
        <v xml:space="preserve"> </v>
      </c>
      <c r="AI192" s="100" t="str">
        <f>IFERROR(VLOOKUP(X:X,'base sif'!A:B,2,0)," ")</f>
        <v>36.827 - ANA RECH - AB.SUINOS/IND.</v>
      </c>
      <c r="AJ192" s="100" t="str">
        <f>IFERROR(VLOOKUP(C192,Plan1!A:E,3,0)," ")</f>
        <v xml:space="preserve"> </v>
      </c>
      <c r="AK192" s="101" t="str">
        <f>IFERROR(VLOOKUP(C192,Plan1!A:E,4,0)," ")</f>
        <v xml:space="preserve"> </v>
      </c>
      <c r="AL192" s="102" t="str">
        <f>IFERROR(VLOOKUP(C192,Plan1!A:E,5,0)," ")</f>
        <v xml:space="preserve"> </v>
      </c>
      <c r="AM192" s="102" t="str">
        <f>VLOOKUP(T192,Plan3!A:C,3,0)</f>
        <v>CHULETA CENTRO</v>
      </c>
    </row>
    <row r="193" spans="1:39" s="103" customFormat="1" ht="12.75" customHeight="1" x14ac:dyDescent="0.15">
      <c r="A193" s="190"/>
      <c r="B193" s="92" t="s">
        <v>3381</v>
      </c>
      <c r="C193" s="92" t="s">
        <v>3384</v>
      </c>
      <c r="D193" s="93">
        <v>45848</v>
      </c>
      <c r="E193" s="94" t="s">
        <v>3383</v>
      </c>
      <c r="F193" s="95">
        <v>32</v>
      </c>
      <c r="G193" s="93">
        <v>45870</v>
      </c>
      <c r="H193" s="93">
        <v>45879</v>
      </c>
      <c r="I193" s="105">
        <v>45870</v>
      </c>
      <c r="J193" s="105">
        <v>45870</v>
      </c>
      <c r="K193" s="106">
        <f t="shared" si="44"/>
        <v>31</v>
      </c>
      <c r="L193" s="107">
        <f t="shared" si="45"/>
        <v>-1</v>
      </c>
      <c r="M193" s="105">
        <v>45870</v>
      </c>
      <c r="N193" s="93">
        <v>45874</v>
      </c>
      <c r="O193" s="92" t="s">
        <v>9</v>
      </c>
      <c r="P193" s="92" t="s">
        <v>8</v>
      </c>
      <c r="Q193" s="92" t="s">
        <v>35</v>
      </c>
      <c r="R193" s="92" t="s">
        <v>10</v>
      </c>
      <c r="S193" s="98">
        <v>586307</v>
      </c>
      <c r="T193" s="92" t="s">
        <v>13</v>
      </c>
      <c r="U193" s="92" t="s">
        <v>438</v>
      </c>
      <c r="V193" s="92" t="s">
        <v>12</v>
      </c>
      <c r="W193" s="96">
        <v>2550</v>
      </c>
      <c r="X193" s="97">
        <v>876</v>
      </c>
      <c r="Y193" s="94" t="s">
        <v>7</v>
      </c>
      <c r="Z193" s="99">
        <v>12208.07</v>
      </c>
      <c r="AA193" s="99">
        <v>12208.07</v>
      </c>
      <c r="AB193" s="98">
        <v>650</v>
      </c>
      <c r="AC193" s="117" t="s">
        <v>3549</v>
      </c>
      <c r="AD193" s="97">
        <v>1000754</v>
      </c>
      <c r="AE193" s="94" t="s">
        <v>3073</v>
      </c>
      <c r="AF193" s="94" t="s">
        <v>3074</v>
      </c>
      <c r="AG193" s="100" t="str">
        <f t="shared" si="46"/>
        <v>FACTURADO EN FECHA</v>
      </c>
      <c r="AH193" s="100" t="str">
        <f>IFERROR(VLOOKUP(T:T,Plan2!A:D,4,0)," ")</f>
        <v xml:space="preserve"> </v>
      </c>
      <c r="AI193" s="100" t="str">
        <f>IFERROR(VLOOKUP(X:X,'base sif'!A:B,2,0)," ")</f>
        <v>36.827 - ANA RECH - AB.SUINOS/IND.</v>
      </c>
      <c r="AJ193" s="100" t="str">
        <f>IFERROR(VLOOKUP(C193,Plan1!A:E,3,0)," ")</f>
        <v xml:space="preserve"> </v>
      </c>
      <c r="AK193" s="101" t="str">
        <f>IFERROR(VLOOKUP(C193,Plan1!A:E,4,0)," ")</f>
        <v xml:space="preserve"> </v>
      </c>
      <c r="AL193" s="102" t="str">
        <f>IFERROR(VLOOKUP(C193,Plan1!A:E,5,0)," ")</f>
        <v xml:space="preserve"> </v>
      </c>
      <c r="AM193" s="102" t="str">
        <f>VLOOKUP(T193,Plan3!A:C,3,0)</f>
        <v>CHULETA VETADA</v>
      </c>
    </row>
    <row r="194" spans="1:39" s="103" customFormat="1" ht="12.75" customHeight="1" x14ac:dyDescent="0.15">
      <c r="A194" s="190"/>
      <c r="B194" s="92" t="s">
        <v>1582</v>
      </c>
      <c r="C194" s="92" t="s">
        <v>3162</v>
      </c>
      <c r="D194" s="93">
        <v>45845</v>
      </c>
      <c r="E194" s="94" t="s">
        <v>3266</v>
      </c>
      <c r="F194" s="95">
        <v>33</v>
      </c>
      <c r="G194" s="93">
        <v>45876</v>
      </c>
      <c r="H194" s="93">
        <v>45886</v>
      </c>
      <c r="I194" s="105">
        <v>45877</v>
      </c>
      <c r="J194" s="105">
        <v>45876</v>
      </c>
      <c r="K194" s="106">
        <f t="shared" si="44"/>
        <v>32</v>
      </c>
      <c r="L194" s="107">
        <f t="shared" si="45"/>
        <v>-1</v>
      </c>
      <c r="M194" s="105">
        <v>45876</v>
      </c>
      <c r="N194" s="93">
        <v>45877</v>
      </c>
      <c r="O194" s="92" t="s">
        <v>9</v>
      </c>
      <c r="P194" s="92" t="s">
        <v>8</v>
      </c>
      <c r="Q194" s="92" t="s">
        <v>35</v>
      </c>
      <c r="R194" s="92" t="s">
        <v>2945</v>
      </c>
      <c r="S194" s="98">
        <v>993277</v>
      </c>
      <c r="T194" s="92" t="s">
        <v>427</v>
      </c>
      <c r="U194" s="92" t="s">
        <v>438</v>
      </c>
      <c r="V194" s="92" t="s">
        <v>428</v>
      </c>
      <c r="W194" s="96">
        <v>3020</v>
      </c>
      <c r="X194" s="97">
        <v>490</v>
      </c>
      <c r="Y194" s="94" t="s">
        <v>7</v>
      </c>
      <c r="Z194" s="99">
        <v>24451.21</v>
      </c>
      <c r="AA194" s="99">
        <v>24451.21</v>
      </c>
      <c r="AB194" s="98">
        <v>1159</v>
      </c>
      <c r="AC194" s="117" t="s">
        <v>3721</v>
      </c>
      <c r="AD194" s="97">
        <v>995041</v>
      </c>
      <c r="AE194" s="94" t="s">
        <v>3078</v>
      </c>
      <c r="AF194" s="94" t="s">
        <v>3079</v>
      </c>
      <c r="AG194" s="100" t="str">
        <f t="shared" si="46"/>
        <v>FACTURADO EN FECHA</v>
      </c>
      <c r="AH194" s="100" t="str">
        <f>IFERROR(VLOOKUP(T:T,Plan2!A:D,4,0)," ")</f>
        <v xml:space="preserve"> </v>
      </c>
      <c r="AI194" s="100" t="str">
        <f>IFERROR(VLOOKUP(X:X,'base sif'!A:B,2,0)," ")</f>
        <v>30.136 - SEARA</v>
      </c>
      <c r="AJ194" s="100" t="str">
        <f>IFERROR(VLOOKUP(C194,Plan1!A:E,3,0)," ")</f>
        <v xml:space="preserve"> </v>
      </c>
      <c r="AK194" s="101" t="str">
        <f>IFERROR(VLOOKUP(C194,Plan1!A:E,4,0)," ")</f>
        <v xml:space="preserve"> </v>
      </c>
      <c r="AL194" s="102" t="str">
        <f>IFERROR(VLOOKUP(C194,Plan1!A:E,5,0)," ")</f>
        <v xml:space="preserve"> </v>
      </c>
      <c r="AM194" s="102" t="str">
        <f>VLOOKUP(T194,Plan3!A:C,3,0)</f>
        <v>PULPA PIERNA</v>
      </c>
    </row>
    <row r="195" spans="1:39" s="103" customFormat="1" ht="12.75" customHeight="1" x14ac:dyDescent="0.15">
      <c r="A195" s="190" t="s">
        <v>2763</v>
      </c>
      <c r="B195" s="92" t="s">
        <v>1582</v>
      </c>
      <c r="C195" s="92" t="s">
        <v>2525</v>
      </c>
      <c r="D195" s="93">
        <v>45772</v>
      </c>
      <c r="E195" s="94" t="s">
        <v>2526</v>
      </c>
      <c r="F195" s="95">
        <v>22</v>
      </c>
      <c r="G195" s="93">
        <v>45803</v>
      </c>
      <c r="H195" s="93">
        <v>45808</v>
      </c>
      <c r="I195" s="105"/>
      <c r="J195" s="105"/>
      <c r="K195" s="106"/>
      <c r="L195" s="107"/>
      <c r="M195" s="105"/>
      <c r="N195" s="93"/>
      <c r="O195" s="92" t="s">
        <v>9</v>
      </c>
      <c r="P195" s="92" t="s">
        <v>8</v>
      </c>
      <c r="Q195" s="92" t="s">
        <v>35</v>
      </c>
      <c r="R195" s="92"/>
      <c r="S195" s="98">
        <v>996611</v>
      </c>
      <c r="T195" s="92" t="s">
        <v>85</v>
      </c>
      <c r="U195" s="92" t="s">
        <v>437</v>
      </c>
      <c r="V195" s="92" t="s">
        <v>49</v>
      </c>
      <c r="W195" s="96">
        <v>3050</v>
      </c>
      <c r="X195" s="97"/>
      <c r="Y195" s="94" t="s">
        <v>7</v>
      </c>
      <c r="Z195" s="99">
        <v>24492</v>
      </c>
      <c r="AA195" s="99"/>
      <c r="AB195" s="98"/>
      <c r="AC195" s="117"/>
      <c r="AD195" s="97"/>
      <c r="AE195" s="94"/>
      <c r="AF195" s="94"/>
      <c r="AG195" s="100" t="s">
        <v>1113</v>
      </c>
      <c r="AH195" s="100" t="str">
        <f>IFERROR(VLOOKUP(T:T,Plan2!A:D,4,0)," ")</f>
        <v>MARINADOS</v>
      </c>
      <c r="AI195" s="100" t="str">
        <f>IFERROR(VLOOKUP(X:X,'base sif'!A:B,2,0)," ")</f>
        <v xml:space="preserve"> </v>
      </c>
      <c r="AJ195" s="100" t="s">
        <v>3582</v>
      </c>
      <c r="AK195" s="101" t="str">
        <f>IFERROR(VLOOKUP(C195,Plan1!A:E,4,0)," ")</f>
        <v xml:space="preserve"> </v>
      </c>
      <c r="AL195" s="102" t="str">
        <f>IFERROR(VLOOKUP(C195,Plan1!A:E,5,0)," ")</f>
        <v xml:space="preserve"> </v>
      </c>
      <c r="AM195" s="102" t="str">
        <f>VLOOKUP(T195,Plan3!A:C,3,0)</f>
        <v>PECHUGA MARINADA</v>
      </c>
    </row>
    <row r="196" spans="1:39" s="103" customFormat="1" ht="12.75" customHeight="1" x14ac:dyDescent="0.15">
      <c r="A196" s="190"/>
      <c r="B196" s="92" t="s">
        <v>144</v>
      </c>
      <c r="C196" s="92" t="s">
        <v>3267</v>
      </c>
      <c r="D196" s="93">
        <v>45852</v>
      </c>
      <c r="E196" s="94" t="s">
        <v>3268</v>
      </c>
      <c r="F196" s="95">
        <v>31</v>
      </c>
      <c r="G196" s="93">
        <v>45860</v>
      </c>
      <c r="H196" s="93">
        <v>45872</v>
      </c>
      <c r="I196" s="105">
        <v>45869</v>
      </c>
      <c r="J196" s="105">
        <v>45869</v>
      </c>
      <c r="K196" s="106">
        <f>WEEKNUM(I196)</f>
        <v>31</v>
      </c>
      <c r="L196" s="107">
        <f>K196-F196</f>
        <v>0</v>
      </c>
      <c r="M196" s="105">
        <v>45870</v>
      </c>
      <c r="N196" s="93">
        <v>45874</v>
      </c>
      <c r="O196" s="92" t="s">
        <v>9</v>
      </c>
      <c r="P196" s="92" t="s">
        <v>8</v>
      </c>
      <c r="Q196" s="92" t="s">
        <v>96</v>
      </c>
      <c r="R196" s="92" t="s">
        <v>1974</v>
      </c>
      <c r="S196" s="98">
        <v>70130</v>
      </c>
      <c r="T196" s="92" t="s">
        <v>11</v>
      </c>
      <c r="U196" s="92" t="s">
        <v>438</v>
      </c>
      <c r="V196" s="92" t="s">
        <v>37</v>
      </c>
      <c r="W196" s="96">
        <v>2380</v>
      </c>
      <c r="X196" s="97">
        <v>490</v>
      </c>
      <c r="Y196" s="94" t="s">
        <v>7</v>
      </c>
      <c r="Z196" s="99">
        <v>24277.439999999999</v>
      </c>
      <c r="AA196" s="99">
        <v>24277.439999999999</v>
      </c>
      <c r="AB196" s="98">
        <v>1174</v>
      </c>
      <c r="AC196" s="117" t="s">
        <v>3550</v>
      </c>
      <c r="AD196" s="97">
        <v>996959</v>
      </c>
      <c r="AE196" s="94" t="s">
        <v>3509</v>
      </c>
      <c r="AF196" s="94" t="s">
        <v>3510</v>
      </c>
      <c r="AG196" s="100" t="str">
        <f>IF(AND(M:M&lt;=H:H,M:M&gt;=G:G),"FACTURADO EN FECHA","FACTURADO CON ATRASO")</f>
        <v>FACTURADO EN FECHA</v>
      </c>
      <c r="AH196" s="100" t="str">
        <f>IFERROR(VLOOKUP(T:T,Plan2!A:D,4,0)," ")</f>
        <v xml:space="preserve"> </v>
      </c>
      <c r="AI196" s="100" t="str">
        <f>IFERROR(VLOOKUP(X:X,'base sif'!A:B,2,0)," ")</f>
        <v>30.136 - SEARA</v>
      </c>
      <c r="AJ196" s="100" t="str">
        <f>IFERROR(VLOOKUP(C196,Plan1!A:E,3,0)," ")</f>
        <v xml:space="preserve"> </v>
      </c>
      <c r="AK196" s="101" t="str">
        <f>IFERROR(VLOOKUP(C196,Plan1!A:E,4,0)," ")</f>
        <v xml:space="preserve"> </v>
      </c>
      <c r="AL196" s="102" t="str">
        <f>IFERROR(VLOOKUP(C196,Plan1!A:E,5,0)," ")</f>
        <v xml:space="preserve"> </v>
      </c>
      <c r="AM196" s="102" t="str">
        <f>VLOOKUP(T196,Plan3!A:C,3,0)</f>
        <v>CHULETA CENTRO</v>
      </c>
    </row>
    <row r="197" spans="1:39" s="103" customFormat="1" ht="12.75" customHeight="1" x14ac:dyDescent="0.15">
      <c r="A197" s="190"/>
      <c r="B197" s="92" t="s">
        <v>144</v>
      </c>
      <c r="C197" s="92" t="s">
        <v>3269</v>
      </c>
      <c r="D197" s="93">
        <v>45852</v>
      </c>
      <c r="E197" s="94" t="s">
        <v>3268</v>
      </c>
      <c r="F197" s="95">
        <v>32</v>
      </c>
      <c r="G197" s="93">
        <v>45873</v>
      </c>
      <c r="H197" s="93">
        <v>45882</v>
      </c>
      <c r="I197" s="105">
        <v>45880</v>
      </c>
      <c r="J197" s="105">
        <v>45880</v>
      </c>
      <c r="K197" s="106">
        <f>WEEKNUM(I197)</f>
        <v>33</v>
      </c>
      <c r="L197" s="107">
        <f>K197-F197</f>
        <v>1</v>
      </c>
      <c r="M197" s="105"/>
      <c r="N197" s="93"/>
      <c r="O197" s="92" t="s">
        <v>9</v>
      </c>
      <c r="P197" s="92" t="s">
        <v>8</v>
      </c>
      <c r="Q197" s="92" t="s">
        <v>96</v>
      </c>
      <c r="R197" s="92" t="s">
        <v>1974</v>
      </c>
      <c r="S197" s="98">
        <v>586307</v>
      </c>
      <c r="T197" s="92" t="s">
        <v>13</v>
      </c>
      <c r="U197" s="92" t="s">
        <v>438</v>
      </c>
      <c r="V197" s="92" t="s">
        <v>12</v>
      </c>
      <c r="W197" s="96">
        <v>2580</v>
      </c>
      <c r="X197" s="97">
        <v>60</v>
      </c>
      <c r="Y197" s="94" t="s">
        <v>7</v>
      </c>
      <c r="Z197" s="99">
        <v>24500</v>
      </c>
      <c r="AA197" s="99">
        <v>24500</v>
      </c>
      <c r="AB197" s="98">
        <v>1225</v>
      </c>
      <c r="AC197" s="117"/>
      <c r="AD197" s="97">
        <v>1002966</v>
      </c>
      <c r="AE197" s="94"/>
      <c r="AF197" s="94"/>
      <c r="AG197" s="100" t="str">
        <f>IF(AND(I:I&lt;=$H$1:$H$1000,I:I&gt;=$G$1:$G$589),"PROGRAMADOS PARA EMBARQUE","PROGRAMADOS FUERA DE LA SEMANA")</f>
        <v>PROGRAMADOS PARA EMBARQUE</v>
      </c>
      <c r="AH197" s="100" t="str">
        <f>IFERROR(VLOOKUP(T:T,Plan2!A:D,4,0)," ")</f>
        <v xml:space="preserve"> </v>
      </c>
      <c r="AI197" s="100" t="str">
        <f>IFERROR(VLOOKUP(X:X,'base sif'!A:B,2,0)," ")</f>
        <v>30.918 - TRES PASSOS - AB.SUINOS/IND.</v>
      </c>
      <c r="AJ197" s="100" t="str">
        <f>IFERROR(VLOOKUP(C197,Plan1!A:E,3,0)," ")</f>
        <v xml:space="preserve"> </v>
      </c>
      <c r="AK197" s="101" t="str">
        <f>IFERROR(VLOOKUP(C197,Plan1!A:E,4,0)," ")</f>
        <v xml:space="preserve"> </v>
      </c>
      <c r="AL197" s="102" t="str">
        <f>IFERROR(VLOOKUP(C197,Plan1!A:E,5,0)," ")</f>
        <v xml:space="preserve"> </v>
      </c>
      <c r="AM197" s="102" t="str">
        <f>VLOOKUP(T197,Plan3!A:C,3,0)</f>
        <v>CHULETA VETADA</v>
      </c>
    </row>
    <row r="198" spans="1:39" s="103" customFormat="1" ht="12.75" customHeight="1" x14ac:dyDescent="0.15">
      <c r="A198" s="190" t="s">
        <v>3767</v>
      </c>
      <c r="B198" s="92" t="s">
        <v>144</v>
      </c>
      <c r="C198" s="92" t="s">
        <v>2317</v>
      </c>
      <c r="D198" s="93">
        <v>45701</v>
      </c>
      <c r="E198" s="94" t="s">
        <v>2412</v>
      </c>
      <c r="F198" s="95">
        <v>14</v>
      </c>
      <c r="G198" s="93">
        <v>45719</v>
      </c>
      <c r="H198" s="93">
        <v>45782</v>
      </c>
      <c r="I198" s="105"/>
      <c r="J198" s="105"/>
      <c r="K198" s="106"/>
      <c r="L198" s="107"/>
      <c r="M198" s="105"/>
      <c r="N198" s="93"/>
      <c r="O198" s="92" t="s">
        <v>9</v>
      </c>
      <c r="P198" s="92" t="s">
        <v>8</v>
      </c>
      <c r="Q198" s="92" t="s">
        <v>96</v>
      </c>
      <c r="R198" s="92"/>
      <c r="S198" s="98">
        <v>994437</v>
      </c>
      <c r="T198" s="92" t="s">
        <v>1405</v>
      </c>
      <c r="U198" s="92" t="s">
        <v>437</v>
      </c>
      <c r="V198" s="92" t="s">
        <v>490</v>
      </c>
      <c r="W198" s="96">
        <v>2450</v>
      </c>
      <c r="X198" s="97"/>
      <c r="Y198" s="94" t="s">
        <v>7</v>
      </c>
      <c r="Z198" s="99">
        <v>24495</v>
      </c>
      <c r="AA198" s="99"/>
      <c r="AB198" s="98"/>
      <c r="AC198" s="117"/>
      <c r="AD198" s="97"/>
      <c r="AE198" s="94"/>
      <c r="AF198" s="94"/>
      <c r="AG198" s="100" t="s">
        <v>1113</v>
      </c>
      <c r="AH198" s="100" t="str">
        <f>IFERROR(VLOOKUP(T:T,Plan2!A:D,4,0)," ")</f>
        <v xml:space="preserve"> </v>
      </c>
      <c r="AI198" s="100" t="str">
        <f>IFERROR(VLOOKUP(X:X,'base sif'!A:B,2,0)," ")</f>
        <v xml:space="preserve"> </v>
      </c>
      <c r="AJ198" s="100" t="s">
        <v>3582</v>
      </c>
      <c r="AK198" s="101" t="str">
        <f>IFERROR(VLOOKUP(C198,Plan1!A:E,4,0)," ")</f>
        <v xml:space="preserve"> </v>
      </c>
      <c r="AL198" s="102" t="str">
        <f>IFERROR(VLOOKUP(C198,Plan1!A:E,5,0)," ")</f>
        <v xml:space="preserve"> </v>
      </c>
      <c r="AM198" s="102" t="str">
        <f>VLOOKUP(T198,Plan3!A:C,3,0)</f>
        <v>PECHUGA CON HUESO</v>
      </c>
    </row>
    <row r="199" spans="1:39" s="103" customFormat="1" ht="12.75" customHeight="1" x14ac:dyDescent="0.15">
      <c r="A199" s="190" t="s">
        <v>3767</v>
      </c>
      <c r="B199" s="92" t="s">
        <v>144</v>
      </c>
      <c r="C199" s="92" t="s">
        <v>2318</v>
      </c>
      <c r="D199" s="93">
        <v>45705</v>
      </c>
      <c r="E199" s="94" t="s">
        <v>2413</v>
      </c>
      <c r="F199" s="95">
        <v>14</v>
      </c>
      <c r="G199" s="93">
        <v>45712</v>
      </c>
      <c r="H199" s="93">
        <v>45823</v>
      </c>
      <c r="I199" s="105"/>
      <c r="J199" s="105"/>
      <c r="K199" s="106"/>
      <c r="L199" s="107"/>
      <c r="M199" s="105"/>
      <c r="N199" s="93"/>
      <c r="O199" s="92" t="s">
        <v>9</v>
      </c>
      <c r="P199" s="92" t="s">
        <v>8</v>
      </c>
      <c r="Q199" s="92" t="s">
        <v>96</v>
      </c>
      <c r="R199" s="92"/>
      <c r="S199" s="98">
        <v>996611</v>
      </c>
      <c r="T199" s="92" t="s">
        <v>85</v>
      </c>
      <c r="U199" s="92" t="s">
        <v>437</v>
      </c>
      <c r="V199" s="92" t="s">
        <v>49</v>
      </c>
      <c r="W199" s="96">
        <v>3020</v>
      </c>
      <c r="X199" s="97"/>
      <c r="Y199" s="94" t="s">
        <v>7</v>
      </c>
      <c r="Z199" s="99">
        <v>24492</v>
      </c>
      <c r="AA199" s="99"/>
      <c r="AB199" s="98"/>
      <c r="AC199" s="117"/>
      <c r="AD199" s="97"/>
      <c r="AE199" s="94"/>
      <c r="AF199" s="94"/>
      <c r="AG199" s="100" t="s">
        <v>1113</v>
      </c>
      <c r="AH199" s="100" t="str">
        <f>IFERROR(VLOOKUP(T:T,Plan2!A:D,4,0)," ")</f>
        <v>MARINADOS</v>
      </c>
      <c r="AI199" s="100" t="str">
        <f>IFERROR(VLOOKUP(X:X,'base sif'!A:B,2,0)," ")</f>
        <v xml:space="preserve"> </v>
      </c>
      <c r="AJ199" s="100" t="s">
        <v>3582</v>
      </c>
      <c r="AK199" s="101" t="str">
        <f>IFERROR(VLOOKUP(C199,Plan1!A:E,4,0)," ")</f>
        <v xml:space="preserve"> </v>
      </c>
      <c r="AL199" s="102" t="str">
        <f>IFERROR(VLOOKUP(C199,Plan1!A:E,5,0)," ")</f>
        <v xml:space="preserve"> </v>
      </c>
      <c r="AM199" s="102" t="str">
        <f>VLOOKUP(T199,Plan3!A:C,3,0)</f>
        <v>PECHUGA MARINADA</v>
      </c>
    </row>
    <row r="200" spans="1:39" s="103" customFormat="1" ht="12.75" customHeight="1" x14ac:dyDescent="0.15">
      <c r="A200" s="190" t="s">
        <v>3767</v>
      </c>
      <c r="B200" s="92" t="s">
        <v>144</v>
      </c>
      <c r="C200" s="92" t="s">
        <v>2319</v>
      </c>
      <c r="D200" s="93">
        <v>45705</v>
      </c>
      <c r="E200" s="94" t="s">
        <v>2413</v>
      </c>
      <c r="F200" s="95">
        <v>15</v>
      </c>
      <c r="G200" s="93">
        <v>45719</v>
      </c>
      <c r="H200" s="93">
        <v>45823</v>
      </c>
      <c r="I200" s="105"/>
      <c r="J200" s="105"/>
      <c r="K200" s="106"/>
      <c r="L200" s="107"/>
      <c r="M200" s="105"/>
      <c r="N200" s="93"/>
      <c r="O200" s="92" t="s">
        <v>9</v>
      </c>
      <c r="P200" s="92" t="s">
        <v>8</v>
      </c>
      <c r="Q200" s="92" t="s">
        <v>96</v>
      </c>
      <c r="R200" s="92"/>
      <c r="S200" s="98">
        <v>996611</v>
      </c>
      <c r="T200" s="92" t="s">
        <v>85</v>
      </c>
      <c r="U200" s="92" t="s">
        <v>437</v>
      </c>
      <c r="V200" s="92" t="s">
        <v>49</v>
      </c>
      <c r="W200" s="96">
        <v>3020</v>
      </c>
      <c r="X200" s="97"/>
      <c r="Y200" s="94" t="s">
        <v>7</v>
      </c>
      <c r="Z200" s="99">
        <v>24492</v>
      </c>
      <c r="AA200" s="99"/>
      <c r="AB200" s="98"/>
      <c r="AC200" s="117"/>
      <c r="AD200" s="97"/>
      <c r="AE200" s="94"/>
      <c r="AF200" s="94"/>
      <c r="AG200" s="100" t="s">
        <v>1113</v>
      </c>
      <c r="AH200" s="100" t="str">
        <f>IFERROR(VLOOKUP(T:T,Plan2!A:D,4,0)," ")</f>
        <v>MARINADOS</v>
      </c>
      <c r="AI200" s="100" t="str">
        <f>IFERROR(VLOOKUP(X:X,'base sif'!A:B,2,0)," ")</f>
        <v xml:space="preserve"> </v>
      </c>
      <c r="AJ200" s="100" t="s">
        <v>3582</v>
      </c>
      <c r="AK200" s="101" t="str">
        <f>IFERROR(VLOOKUP(C200,Plan1!A:E,4,0)," ")</f>
        <v xml:space="preserve"> </v>
      </c>
      <c r="AL200" s="102" t="str">
        <f>IFERROR(VLOOKUP(C200,Plan1!A:E,5,0)," ")</f>
        <v xml:space="preserve"> </v>
      </c>
      <c r="AM200" s="102" t="str">
        <f>VLOOKUP(T200,Plan3!A:C,3,0)</f>
        <v>PECHUGA MARINADA</v>
      </c>
    </row>
    <row r="201" spans="1:39" s="103" customFormat="1" ht="12.75" customHeight="1" x14ac:dyDescent="0.15">
      <c r="A201" s="104" t="s">
        <v>3766</v>
      </c>
      <c r="B201" s="92" t="s">
        <v>144</v>
      </c>
      <c r="C201" s="92" t="s">
        <v>2256</v>
      </c>
      <c r="D201" s="93">
        <v>45671</v>
      </c>
      <c r="E201" s="94" t="s">
        <v>2411</v>
      </c>
      <c r="F201" s="95">
        <v>10</v>
      </c>
      <c r="G201" s="93">
        <v>45698</v>
      </c>
      <c r="H201" s="93">
        <v>45824</v>
      </c>
      <c r="I201" s="105"/>
      <c r="J201" s="105"/>
      <c r="K201" s="106"/>
      <c r="L201" s="107"/>
      <c r="M201" s="105"/>
      <c r="N201" s="93"/>
      <c r="O201" s="92" t="s">
        <v>9</v>
      </c>
      <c r="P201" s="92" t="s">
        <v>8</v>
      </c>
      <c r="Q201" s="92" t="s">
        <v>96</v>
      </c>
      <c r="R201" s="92"/>
      <c r="S201" s="98">
        <v>996611</v>
      </c>
      <c r="T201" s="92" t="s">
        <v>85</v>
      </c>
      <c r="U201" s="92" t="s">
        <v>437</v>
      </c>
      <c r="V201" s="92" t="s">
        <v>49</v>
      </c>
      <c r="W201" s="96">
        <v>2850</v>
      </c>
      <c r="X201" s="97"/>
      <c r="Y201" s="94" t="s">
        <v>7</v>
      </c>
      <c r="Z201" s="99">
        <v>24492</v>
      </c>
      <c r="AA201" s="99"/>
      <c r="AB201" s="98"/>
      <c r="AC201" s="117"/>
      <c r="AD201" s="97"/>
      <c r="AE201" s="94"/>
      <c r="AF201" s="94"/>
      <c r="AG201" s="100" t="s">
        <v>1113</v>
      </c>
      <c r="AH201" s="100" t="str">
        <f>IFERROR(VLOOKUP(T:T,Plan2!A:D,4,0)," ")</f>
        <v>MARINADOS</v>
      </c>
      <c r="AI201" s="100" t="str">
        <f>IFERROR(VLOOKUP(X:X,'base sif'!A:B,2,0)," ")</f>
        <v xml:space="preserve"> </v>
      </c>
      <c r="AJ201" s="100" t="s">
        <v>3582</v>
      </c>
      <c r="AK201" s="101" t="str">
        <f>IFERROR(VLOOKUP(C201,Plan1!A:E,4,0)," ")</f>
        <v xml:space="preserve"> </v>
      </c>
      <c r="AL201" s="102" t="str">
        <f>IFERROR(VLOOKUP(C201,Plan1!A:E,5,0)," ")</f>
        <v xml:space="preserve"> </v>
      </c>
      <c r="AM201" s="102" t="str">
        <f>VLOOKUP(T201,Plan3!A:C,3,0)</f>
        <v>PECHUGA MARINADA</v>
      </c>
    </row>
    <row r="202" spans="1:39" s="103" customFormat="1" ht="12.75" customHeight="1" x14ac:dyDescent="0.15">
      <c r="A202" s="190"/>
      <c r="B202" s="92" t="s">
        <v>50</v>
      </c>
      <c r="C202" s="92" t="s">
        <v>2951</v>
      </c>
      <c r="D202" s="93">
        <v>45817</v>
      </c>
      <c r="E202" s="94" t="s">
        <v>2952</v>
      </c>
      <c r="F202" s="95">
        <v>30</v>
      </c>
      <c r="G202" s="93">
        <v>45859</v>
      </c>
      <c r="H202" s="93">
        <v>45864</v>
      </c>
      <c r="I202" s="105">
        <v>45881</v>
      </c>
      <c r="J202" s="105">
        <v>45881</v>
      </c>
      <c r="K202" s="106">
        <f t="shared" ref="K202:K204" si="47">WEEKNUM(I202)</f>
        <v>33</v>
      </c>
      <c r="L202" s="107">
        <f t="shared" ref="L202:L204" si="48">K202-F202</f>
        <v>3</v>
      </c>
      <c r="M202" s="105"/>
      <c r="N202" s="93"/>
      <c r="O202" s="92" t="s">
        <v>9</v>
      </c>
      <c r="P202" s="92" t="s">
        <v>8</v>
      </c>
      <c r="Q202" s="92" t="s">
        <v>35</v>
      </c>
      <c r="R202" s="92" t="s">
        <v>3072</v>
      </c>
      <c r="S202" s="98">
        <v>999901</v>
      </c>
      <c r="T202" s="92" t="s">
        <v>53</v>
      </c>
      <c r="U202" s="92" t="s">
        <v>438</v>
      </c>
      <c r="V202" s="92" t="s">
        <v>52</v>
      </c>
      <c r="W202" s="96">
        <v>850</v>
      </c>
      <c r="X202" s="97">
        <v>15</v>
      </c>
      <c r="Y202" s="94" t="s">
        <v>7</v>
      </c>
      <c r="Z202" s="99">
        <v>24498</v>
      </c>
      <c r="AA202" s="99">
        <v>24498</v>
      </c>
      <c r="AB202" s="98">
        <v>1361</v>
      </c>
      <c r="AC202" s="117"/>
      <c r="AD202" s="97">
        <v>985744</v>
      </c>
      <c r="AE202" s="94" t="s">
        <v>3361</v>
      </c>
      <c r="AF202" s="94" t="s">
        <v>3362</v>
      </c>
      <c r="AG202" s="100" t="str">
        <f t="shared" ref="AG202:AG204" si="49">IF(AND(I:I&lt;=$H$1:$H$1000,I:I&gt;=$G$1:$G$589),"PROGRAMADOS PARA EMBARQUE","PROGRAMADOS FUERA DE LA SEMANA")</f>
        <v>PROGRAMADOS FUERA DE LA SEMANA</v>
      </c>
      <c r="AH202" s="100" t="str">
        <f>IFERROR(VLOOKUP(T:T,Plan2!A:D,4,0)," ")</f>
        <v xml:space="preserve"> </v>
      </c>
      <c r="AI202" s="100" t="str">
        <f>IFERROR(VLOOKUP(X:X,'base sif'!A:B,2,0)," ")</f>
        <v>30.475 - SEBERI - AB.SUINOS/IND.</v>
      </c>
      <c r="AJ202" s="100" t="s">
        <v>3774</v>
      </c>
      <c r="AK202" s="101">
        <v>1</v>
      </c>
      <c r="AL202" s="102" t="s">
        <v>220</v>
      </c>
      <c r="AM202" s="102" t="str">
        <f>VLOOKUP(T202,Plan3!A:C,3,0)</f>
        <v>PATAS DELANTERAS</v>
      </c>
    </row>
    <row r="203" spans="1:39" s="103" customFormat="1" ht="12.75" customHeight="1" x14ac:dyDescent="0.15">
      <c r="A203" s="190"/>
      <c r="B203" s="92" t="s">
        <v>50</v>
      </c>
      <c r="C203" s="92" t="s">
        <v>3385</v>
      </c>
      <c r="D203" s="93">
        <v>45853</v>
      </c>
      <c r="E203" s="94" t="s">
        <v>3386</v>
      </c>
      <c r="F203" s="95">
        <v>33</v>
      </c>
      <c r="G203" s="93">
        <v>45880</v>
      </c>
      <c r="H203" s="93">
        <v>45886</v>
      </c>
      <c r="I203" s="105">
        <v>45882</v>
      </c>
      <c r="J203" s="105">
        <v>45882</v>
      </c>
      <c r="K203" s="106">
        <f t="shared" si="47"/>
        <v>33</v>
      </c>
      <c r="L203" s="107">
        <f t="shared" si="48"/>
        <v>0</v>
      </c>
      <c r="M203" s="105"/>
      <c r="N203" s="93"/>
      <c r="O203" s="92" t="s">
        <v>9</v>
      </c>
      <c r="P203" s="92" t="s">
        <v>8</v>
      </c>
      <c r="Q203" s="92" t="s">
        <v>35</v>
      </c>
      <c r="R203" s="92" t="s">
        <v>41</v>
      </c>
      <c r="S203" s="98">
        <v>586307</v>
      </c>
      <c r="T203" s="92" t="s">
        <v>13</v>
      </c>
      <c r="U203" s="92" t="s">
        <v>438</v>
      </c>
      <c r="V203" s="92" t="s">
        <v>12</v>
      </c>
      <c r="W203" s="96">
        <v>2500</v>
      </c>
      <c r="X203" s="97">
        <v>15</v>
      </c>
      <c r="Y203" s="94" t="s">
        <v>7</v>
      </c>
      <c r="Z203" s="99">
        <v>24500</v>
      </c>
      <c r="AA203" s="99">
        <v>24500</v>
      </c>
      <c r="AB203" s="98">
        <v>1225</v>
      </c>
      <c r="AC203" s="117"/>
      <c r="AD203" s="97">
        <v>995051</v>
      </c>
      <c r="AE203" s="94"/>
      <c r="AF203" s="94"/>
      <c r="AG203" s="100" t="str">
        <f t="shared" si="49"/>
        <v>PROGRAMADOS PARA EMBARQUE</v>
      </c>
      <c r="AH203" s="100" t="str">
        <f>IFERROR(VLOOKUP(T:T,Plan2!A:D,4,0)," ")</f>
        <v xml:space="preserve"> </v>
      </c>
      <c r="AI203" s="100" t="str">
        <f>IFERROR(VLOOKUP(X:X,'base sif'!A:B,2,0)," ")</f>
        <v>30.475 - SEBERI - AB.SUINOS/IND.</v>
      </c>
      <c r="AJ203" s="100" t="str">
        <f>IFERROR(VLOOKUP(C203,Plan1!A:E,3,0)," ")</f>
        <v xml:space="preserve"> </v>
      </c>
      <c r="AK203" s="101" t="str">
        <f>IFERROR(VLOOKUP(C203,Plan1!A:E,4,0)," ")</f>
        <v xml:space="preserve"> </v>
      </c>
      <c r="AL203" s="102" t="str">
        <f>IFERROR(VLOOKUP(C203,Plan1!A:E,5,0)," ")</f>
        <v xml:space="preserve"> </v>
      </c>
      <c r="AM203" s="102" t="str">
        <f>VLOOKUP(T203,Plan3!A:C,3,0)</f>
        <v>CHULETA VETADA</v>
      </c>
    </row>
    <row r="204" spans="1:39" s="103" customFormat="1" ht="12.75" customHeight="1" x14ac:dyDescent="0.15">
      <c r="A204" s="190"/>
      <c r="B204" s="92" t="s">
        <v>50</v>
      </c>
      <c r="C204" s="92" t="s">
        <v>3387</v>
      </c>
      <c r="D204" s="93">
        <v>45853</v>
      </c>
      <c r="E204" s="94" t="s">
        <v>3386</v>
      </c>
      <c r="F204" s="95">
        <v>34</v>
      </c>
      <c r="G204" s="93">
        <v>45887</v>
      </c>
      <c r="H204" s="93">
        <v>45893</v>
      </c>
      <c r="I204" s="105">
        <v>45888</v>
      </c>
      <c r="J204" s="105">
        <v>45888</v>
      </c>
      <c r="K204" s="106">
        <f t="shared" si="47"/>
        <v>34</v>
      </c>
      <c r="L204" s="107">
        <f t="shared" si="48"/>
        <v>0</v>
      </c>
      <c r="M204" s="105"/>
      <c r="N204" s="93"/>
      <c r="O204" s="92" t="s">
        <v>9</v>
      </c>
      <c r="P204" s="92" t="s">
        <v>8</v>
      </c>
      <c r="Q204" s="92" t="s">
        <v>35</v>
      </c>
      <c r="R204" s="92" t="s">
        <v>41</v>
      </c>
      <c r="S204" s="98">
        <v>586307</v>
      </c>
      <c r="T204" s="92" t="s">
        <v>13</v>
      </c>
      <c r="U204" s="92" t="s">
        <v>438</v>
      </c>
      <c r="V204" s="92" t="s">
        <v>12</v>
      </c>
      <c r="W204" s="96">
        <v>2500</v>
      </c>
      <c r="X204" s="97">
        <v>15</v>
      </c>
      <c r="Y204" s="94" t="s">
        <v>7</v>
      </c>
      <c r="Z204" s="99">
        <v>24500</v>
      </c>
      <c r="AA204" s="99">
        <v>24500</v>
      </c>
      <c r="AB204" s="98">
        <v>1225</v>
      </c>
      <c r="AC204" s="117"/>
      <c r="AD204" s="97">
        <v>995091</v>
      </c>
      <c r="AE204" s="94"/>
      <c r="AF204" s="94"/>
      <c r="AG204" s="100" t="str">
        <f t="shared" si="49"/>
        <v>PROGRAMADOS PARA EMBARQUE</v>
      </c>
      <c r="AH204" s="100" t="str">
        <f>IFERROR(VLOOKUP(T:T,Plan2!A:D,4,0)," ")</f>
        <v xml:space="preserve"> </v>
      </c>
      <c r="AI204" s="100" t="str">
        <f>IFERROR(VLOOKUP(X:X,'base sif'!A:B,2,0)," ")</f>
        <v>30.475 - SEBERI - AB.SUINOS/IND.</v>
      </c>
      <c r="AJ204" s="100" t="str">
        <f>IFERROR(VLOOKUP(C204,Plan1!A:E,3,0)," ")</f>
        <v xml:space="preserve"> </v>
      </c>
      <c r="AK204" s="101" t="str">
        <f>IFERROR(VLOOKUP(C204,Plan1!A:E,4,0)," ")</f>
        <v xml:space="preserve"> </v>
      </c>
      <c r="AL204" s="102" t="str">
        <f>IFERROR(VLOOKUP(C204,Plan1!A:E,5,0)," ")</f>
        <v xml:space="preserve"> </v>
      </c>
      <c r="AM204" s="102" t="str">
        <f>VLOOKUP(T204,Plan3!A:C,3,0)</f>
        <v>CHULETA VETADA</v>
      </c>
    </row>
    <row r="205" spans="1:39" s="103" customFormat="1" ht="12.75" customHeight="1" x14ac:dyDescent="0.15">
      <c r="A205" s="190" t="s">
        <v>2763</v>
      </c>
      <c r="B205" s="92" t="s">
        <v>50</v>
      </c>
      <c r="C205" s="92" t="s">
        <v>2436</v>
      </c>
      <c r="D205" s="93">
        <v>45754</v>
      </c>
      <c r="E205" s="94" t="s">
        <v>2880</v>
      </c>
      <c r="F205" s="95">
        <v>18</v>
      </c>
      <c r="G205" s="93">
        <v>45775</v>
      </c>
      <c r="H205" s="93">
        <v>45780</v>
      </c>
      <c r="I205" s="105"/>
      <c r="J205" s="105"/>
      <c r="K205" s="106"/>
      <c r="L205" s="107"/>
      <c r="M205" s="105"/>
      <c r="N205" s="93"/>
      <c r="O205" s="92" t="s">
        <v>9</v>
      </c>
      <c r="P205" s="92" t="s">
        <v>8</v>
      </c>
      <c r="Q205" s="92" t="s">
        <v>2347</v>
      </c>
      <c r="R205" s="92"/>
      <c r="S205" s="98">
        <v>994786</v>
      </c>
      <c r="T205" s="92" t="s">
        <v>489</v>
      </c>
      <c r="U205" s="92" t="s">
        <v>437</v>
      </c>
      <c r="V205" s="92" t="s">
        <v>119</v>
      </c>
      <c r="W205" s="96">
        <v>3100</v>
      </c>
      <c r="X205" s="97"/>
      <c r="Y205" s="94" t="s">
        <v>7</v>
      </c>
      <c r="Z205" s="99">
        <v>24492</v>
      </c>
      <c r="AA205" s="99"/>
      <c r="AB205" s="98"/>
      <c r="AC205" s="117"/>
      <c r="AD205" s="97"/>
      <c r="AE205" s="94"/>
      <c r="AF205" s="94"/>
      <c r="AG205" s="100" t="s">
        <v>1113</v>
      </c>
      <c r="AH205" s="100" t="str">
        <f>IFERROR(VLOOKUP(T:T,Plan2!A:D,4,0)," ")</f>
        <v xml:space="preserve"> </v>
      </c>
      <c r="AI205" s="100" t="str">
        <f>IFERROR(VLOOKUP(X:X,'base sif'!A:B,2,0)," ")</f>
        <v xml:space="preserve"> </v>
      </c>
      <c r="AJ205" s="100" t="s">
        <v>3582</v>
      </c>
      <c r="AK205" s="101">
        <f>IFERROR(VLOOKUP(C205,Plan1!A:E,4,0)," ")</f>
        <v>1</v>
      </c>
      <c r="AL205" s="102" t="str">
        <f>IFERROR(VLOOKUP(C205,Plan1!A:E,5,0)," ")</f>
        <v xml:space="preserve">BLOQUEO SIF </v>
      </c>
      <c r="AM205" s="102" t="str">
        <f>VLOOKUP(T205,Plan3!A:C,3,0)</f>
        <v>PECHUGA 6X2</v>
      </c>
    </row>
    <row r="206" spans="1:39" s="103" customFormat="1" ht="12.75" customHeight="1" x14ac:dyDescent="0.15">
      <c r="A206" s="190" t="s">
        <v>2763</v>
      </c>
      <c r="B206" s="92" t="s">
        <v>50</v>
      </c>
      <c r="C206" s="92" t="s">
        <v>2789</v>
      </c>
      <c r="D206" s="93">
        <v>45790</v>
      </c>
      <c r="E206" s="94" t="s">
        <v>2787</v>
      </c>
      <c r="F206" s="95">
        <v>27</v>
      </c>
      <c r="G206" s="93">
        <v>45838</v>
      </c>
      <c r="H206" s="93">
        <v>45843</v>
      </c>
      <c r="I206" s="105"/>
      <c r="J206" s="105"/>
      <c r="K206" s="106"/>
      <c r="L206" s="107"/>
      <c r="M206" s="105"/>
      <c r="N206" s="93"/>
      <c r="O206" s="92" t="s">
        <v>9</v>
      </c>
      <c r="P206" s="92" t="s">
        <v>8</v>
      </c>
      <c r="Q206" s="92" t="s">
        <v>35</v>
      </c>
      <c r="R206" s="92"/>
      <c r="S206" s="98">
        <v>994786</v>
      </c>
      <c r="T206" s="92" t="s">
        <v>489</v>
      </c>
      <c r="U206" s="92" t="s">
        <v>437</v>
      </c>
      <c r="V206" s="92" t="s">
        <v>119</v>
      </c>
      <c r="W206" s="96">
        <v>3100</v>
      </c>
      <c r="X206" s="97"/>
      <c r="Y206" s="94" t="s">
        <v>7</v>
      </c>
      <c r="Z206" s="99">
        <v>24492</v>
      </c>
      <c r="AA206" s="99"/>
      <c r="AB206" s="98"/>
      <c r="AC206" s="117"/>
      <c r="AD206" s="97"/>
      <c r="AE206" s="94"/>
      <c r="AF206" s="94"/>
      <c r="AG206" s="100" t="s">
        <v>1113</v>
      </c>
      <c r="AH206" s="100" t="str">
        <f>IFERROR(VLOOKUP(T:T,Plan2!A:D,4,0)," ")</f>
        <v xml:space="preserve"> </v>
      </c>
      <c r="AI206" s="100" t="str">
        <f>IFERROR(VLOOKUP(X:X,'base sif'!A:B,2,0)," ")</f>
        <v xml:space="preserve"> </v>
      </c>
      <c r="AJ206" s="100" t="s">
        <v>3582</v>
      </c>
      <c r="AK206" s="101" t="str">
        <f>IFERROR(VLOOKUP(C206,Plan1!A:E,4,0)," ")</f>
        <v xml:space="preserve"> </v>
      </c>
      <c r="AL206" s="102" t="str">
        <f>IFERROR(VLOOKUP(C206,Plan1!A:E,5,0)," ")</f>
        <v xml:space="preserve"> </v>
      </c>
      <c r="AM206" s="102" t="str">
        <f>VLOOKUP(T206,Plan3!A:C,3,0)</f>
        <v>PECHUGA 6X2</v>
      </c>
    </row>
    <row r="207" spans="1:39" s="103" customFormat="1" ht="12.75" customHeight="1" x14ac:dyDescent="0.15">
      <c r="A207" s="189" t="s">
        <v>2763</v>
      </c>
      <c r="B207" s="92" t="s">
        <v>50</v>
      </c>
      <c r="C207" s="92" t="s">
        <v>2785</v>
      </c>
      <c r="D207" s="93">
        <v>45790</v>
      </c>
      <c r="E207" s="94" t="s">
        <v>2786</v>
      </c>
      <c r="F207" s="95">
        <v>21</v>
      </c>
      <c r="G207" s="93">
        <v>45796</v>
      </c>
      <c r="H207" s="93">
        <v>45801</v>
      </c>
      <c r="I207" s="105"/>
      <c r="J207" s="105"/>
      <c r="K207" s="106"/>
      <c r="L207" s="107"/>
      <c r="M207" s="105"/>
      <c r="N207" s="93"/>
      <c r="O207" s="92" t="s">
        <v>9</v>
      </c>
      <c r="P207" s="92" t="s">
        <v>8</v>
      </c>
      <c r="Q207" s="92" t="s">
        <v>35</v>
      </c>
      <c r="R207" s="92"/>
      <c r="S207" s="98">
        <v>994365</v>
      </c>
      <c r="T207" s="92" t="s">
        <v>2153</v>
      </c>
      <c r="U207" s="92" t="s">
        <v>437</v>
      </c>
      <c r="V207" s="92" t="s">
        <v>1907</v>
      </c>
      <c r="W207" s="96">
        <v>2000</v>
      </c>
      <c r="X207" s="97"/>
      <c r="Y207" s="94" t="s">
        <v>7</v>
      </c>
      <c r="Z207" s="99">
        <v>24492</v>
      </c>
      <c r="AA207" s="99"/>
      <c r="AB207" s="98"/>
      <c r="AC207" s="117"/>
      <c r="AD207" s="97"/>
      <c r="AE207" s="94"/>
      <c r="AF207" s="94"/>
      <c r="AG207" s="100" t="s">
        <v>1113</v>
      </c>
      <c r="AH207" s="100" t="str">
        <f>IFERROR(VLOOKUP(T:T,Plan2!A:D,4,0)," ")</f>
        <v xml:space="preserve"> </v>
      </c>
      <c r="AI207" s="100" t="str">
        <f>IFERROR(VLOOKUP(X:X,'base sif'!A:B,2,0)," ")</f>
        <v xml:space="preserve"> </v>
      </c>
      <c r="AJ207" s="100" t="s">
        <v>3582</v>
      </c>
      <c r="AK207" s="101" t="str">
        <f>IFERROR(VLOOKUP(C207,Plan1!A:E,4,0)," ")</f>
        <v xml:space="preserve"> </v>
      </c>
      <c r="AL207" s="102" t="str">
        <f>IFERROR(VLOOKUP(C207,Plan1!A:E,5,0)," ")</f>
        <v xml:space="preserve"> </v>
      </c>
      <c r="AM207" s="102" t="e">
        <f>VLOOKUP(T207,Plan3!A:C,3,0)</f>
        <v>#N/A</v>
      </c>
    </row>
    <row r="208" spans="1:39" s="103" customFormat="1" ht="12.75" customHeight="1" x14ac:dyDescent="0.15">
      <c r="A208" s="189"/>
      <c r="B208" s="92" t="s">
        <v>1209</v>
      </c>
      <c r="C208" s="92" t="s">
        <v>3434</v>
      </c>
      <c r="D208" s="93">
        <v>45861</v>
      </c>
      <c r="E208" s="94" t="s">
        <v>3435</v>
      </c>
      <c r="F208" s="95">
        <v>33</v>
      </c>
      <c r="G208" s="93">
        <v>45880</v>
      </c>
      <c r="H208" s="93">
        <v>45886</v>
      </c>
      <c r="I208" s="105">
        <v>45884</v>
      </c>
      <c r="J208" s="105">
        <v>45884</v>
      </c>
      <c r="K208" s="106">
        <f t="shared" ref="K208:K210" si="50">WEEKNUM(I208)</f>
        <v>33</v>
      </c>
      <c r="L208" s="107">
        <f t="shared" ref="L208:L210" si="51">K208-F208</f>
        <v>0</v>
      </c>
      <c r="M208" s="105"/>
      <c r="N208" s="93"/>
      <c r="O208" s="92" t="s">
        <v>9</v>
      </c>
      <c r="P208" s="92" t="s">
        <v>8</v>
      </c>
      <c r="Q208" s="92" t="s">
        <v>3430</v>
      </c>
      <c r="R208" s="92" t="s">
        <v>3429</v>
      </c>
      <c r="S208" s="98">
        <v>994264</v>
      </c>
      <c r="T208" s="92" t="s">
        <v>102</v>
      </c>
      <c r="U208" s="92" t="s">
        <v>438</v>
      </c>
      <c r="V208" s="92" t="s">
        <v>59</v>
      </c>
      <c r="W208" s="96">
        <v>3000</v>
      </c>
      <c r="X208" s="97">
        <v>490</v>
      </c>
      <c r="Y208" s="94" t="s">
        <v>7</v>
      </c>
      <c r="Z208" s="99">
        <v>12000</v>
      </c>
      <c r="AA208" s="99">
        <v>12000</v>
      </c>
      <c r="AB208" s="98">
        <v>558</v>
      </c>
      <c r="AC208" s="117"/>
      <c r="AD208" s="97">
        <v>998901</v>
      </c>
      <c r="AE208" s="94"/>
      <c r="AF208" s="94"/>
      <c r="AG208" s="100" t="str">
        <f t="shared" ref="AG208:AG210" si="52">IF(AND(I:I&lt;=$H$1:$H$1000,I:I&gt;=$G$1:$G$589),"PROGRAMADOS PARA EMBARQUE","PROGRAMADOS FUERA DE LA SEMANA")</f>
        <v>PROGRAMADOS PARA EMBARQUE</v>
      </c>
      <c r="AH208" s="100" t="str">
        <f>IFERROR(VLOOKUP(T:T,Plan2!A:D,4,0)," ")</f>
        <v xml:space="preserve"> </v>
      </c>
      <c r="AI208" s="100" t="str">
        <f>IFERROR(VLOOKUP(X:X,'base sif'!A:B,2,0)," ")</f>
        <v>30.136 - SEARA</v>
      </c>
      <c r="AJ208" s="100" t="str">
        <f>IFERROR(VLOOKUP(C208,Plan1!A:E,3,0)," ")</f>
        <v xml:space="preserve"> </v>
      </c>
      <c r="AK208" s="101" t="str">
        <f>IFERROR(VLOOKUP(C208,Plan1!A:E,4,0)," ")</f>
        <v xml:space="preserve"> </v>
      </c>
      <c r="AL208" s="102" t="str">
        <f>IFERROR(VLOOKUP(C208,Plan1!A:E,5,0)," ")</f>
        <v xml:space="preserve"> </v>
      </c>
      <c r="AM208" s="102" t="str">
        <f>VLOOKUP(T208,Plan3!A:C,3,0)</f>
        <v xml:space="preserve"> PULPA PIERNA</v>
      </c>
    </row>
    <row r="209" spans="1:39" s="103" customFormat="1" ht="12.75" customHeight="1" x14ac:dyDescent="0.15">
      <c r="A209" s="190"/>
      <c r="B209" s="92" t="s">
        <v>1209</v>
      </c>
      <c r="C209" s="92" t="s">
        <v>3436</v>
      </c>
      <c r="D209" s="93">
        <v>45861</v>
      </c>
      <c r="E209" s="94" t="s">
        <v>3435</v>
      </c>
      <c r="F209" s="95">
        <v>33</v>
      </c>
      <c r="G209" s="93">
        <v>45880</v>
      </c>
      <c r="H209" s="93">
        <v>45886</v>
      </c>
      <c r="I209" s="105">
        <v>45884</v>
      </c>
      <c r="J209" s="105">
        <v>45884</v>
      </c>
      <c r="K209" s="106">
        <f t="shared" si="50"/>
        <v>33</v>
      </c>
      <c r="L209" s="107">
        <f t="shared" si="51"/>
        <v>0</v>
      </c>
      <c r="M209" s="105"/>
      <c r="N209" s="93"/>
      <c r="O209" s="92" t="s">
        <v>9</v>
      </c>
      <c r="P209" s="92" t="s">
        <v>8</v>
      </c>
      <c r="Q209" s="92" t="s">
        <v>3430</v>
      </c>
      <c r="R209" s="92" t="s">
        <v>3429</v>
      </c>
      <c r="S209" s="98">
        <v>994897</v>
      </c>
      <c r="T209" s="92" t="s">
        <v>1390</v>
      </c>
      <c r="U209" s="92" t="s">
        <v>438</v>
      </c>
      <c r="V209" s="92" t="s">
        <v>1391</v>
      </c>
      <c r="W209" s="96">
        <v>3250</v>
      </c>
      <c r="X209" s="97">
        <v>490</v>
      </c>
      <c r="Y209" s="94" t="s">
        <v>7</v>
      </c>
      <c r="Z209" s="99">
        <v>8000</v>
      </c>
      <c r="AA209" s="99">
        <v>8000</v>
      </c>
      <c r="AB209" s="98">
        <v>421</v>
      </c>
      <c r="AC209" s="117"/>
      <c r="AD209" s="97">
        <v>998901</v>
      </c>
      <c r="AE209" s="94"/>
      <c r="AF209" s="94"/>
      <c r="AG209" s="100" t="str">
        <f t="shared" si="52"/>
        <v>PROGRAMADOS PARA EMBARQUE</v>
      </c>
      <c r="AH209" s="100" t="str">
        <f>IFERROR(VLOOKUP(T:T,Plan2!A:D,4,0)," ")</f>
        <v xml:space="preserve"> </v>
      </c>
      <c r="AI209" s="100" t="str">
        <f>IFERROR(VLOOKUP(X:X,'base sif'!A:B,2,0)," ")</f>
        <v>30.136 - SEARA</v>
      </c>
      <c r="AJ209" s="100" t="str">
        <f>IFERROR(VLOOKUP(C209,Plan1!A:E,3,0)," ")</f>
        <v xml:space="preserve"> </v>
      </c>
      <c r="AK209" s="101" t="str">
        <f>IFERROR(VLOOKUP(C209,Plan1!A:E,4,0)," ")</f>
        <v xml:space="preserve"> </v>
      </c>
      <c r="AL209" s="102" t="str">
        <f>IFERROR(VLOOKUP(C209,Plan1!A:E,5,0)," ")</f>
        <v xml:space="preserve"> </v>
      </c>
      <c r="AM209" s="102" t="str">
        <f>VLOOKUP(T209,Plan3!A:C,3,0)</f>
        <v>LOMO</v>
      </c>
    </row>
    <row r="210" spans="1:39" s="103" customFormat="1" ht="12.75" customHeight="1" x14ac:dyDescent="0.15">
      <c r="A210" s="189"/>
      <c r="B210" s="92" t="s">
        <v>1209</v>
      </c>
      <c r="C210" s="92" t="s">
        <v>3437</v>
      </c>
      <c r="D210" s="93">
        <v>45861</v>
      </c>
      <c r="E210" s="94" t="s">
        <v>3435</v>
      </c>
      <c r="F210" s="95">
        <v>33</v>
      </c>
      <c r="G210" s="93">
        <v>45880</v>
      </c>
      <c r="H210" s="93">
        <v>45886</v>
      </c>
      <c r="I210" s="105">
        <v>45884</v>
      </c>
      <c r="J210" s="105">
        <v>45884</v>
      </c>
      <c r="K210" s="106">
        <f t="shared" si="50"/>
        <v>33</v>
      </c>
      <c r="L210" s="107">
        <f t="shared" si="51"/>
        <v>0</v>
      </c>
      <c r="M210" s="105"/>
      <c r="N210" s="93"/>
      <c r="O210" s="92" t="s">
        <v>9</v>
      </c>
      <c r="P210" s="92" t="s">
        <v>8</v>
      </c>
      <c r="Q210" s="92" t="s">
        <v>3430</v>
      </c>
      <c r="R210" s="92" t="s">
        <v>3429</v>
      </c>
      <c r="S210" s="98">
        <v>70130</v>
      </c>
      <c r="T210" s="92" t="s">
        <v>11</v>
      </c>
      <c r="U210" s="92" t="s">
        <v>438</v>
      </c>
      <c r="V210" s="92" t="s">
        <v>37</v>
      </c>
      <c r="W210" s="96">
        <v>2400</v>
      </c>
      <c r="X210" s="97">
        <v>490</v>
      </c>
      <c r="Y210" s="94" t="s">
        <v>7</v>
      </c>
      <c r="Z210" s="99">
        <v>4000</v>
      </c>
      <c r="AA210" s="99">
        <v>4000</v>
      </c>
      <c r="AB210" s="98">
        <v>202</v>
      </c>
      <c r="AC210" s="117"/>
      <c r="AD210" s="97">
        <v>998901</v>
      </c>
      <c r="AE210" s="94"/>
      <c r="AF210" s="94"/>
      <c r="AG210" s="100" t="str">
        <f t="shared" si="52"/>
        <v>PROGRAMADOS PARA EMBARQUE</v>
      </c>
      <c r="AH210" s="100" t="str">
        <f>IFERROR(VLOOKUP(T:T,Plan2!A:D,4,0)," ")</f>
        <v xml:space="preserve"> </v>
      </c>
      <c r="AI210" s="100" t="str">
        <f>IFERROR(VLOOKUP(X:X,'base sif'!A:B,2,0)," ")</f>
        <v>30.136 - SEARA</v>
      </c>
      <c r="AJ210" s="100" t="str">
        <f>IFERROR(VLOOKUP(C210,Plan1!A:E,3,0)," ")</f>
        <v xml:space="preserve"> </v>
      </c>
      <c r="AK210" s="101" t="str">
        <f>IFERROR(VLOOKUP(C210,Plan1!A:E,4,0)," ")</f>
        <v xml:space="preserve"> </v>
      </c>
      <c r="AL210" s="102" t="str">
        <f>IFERROR(VLOOKUP(C210,Plan1!A:E,5,0)," ")</f>
        <v xml:space="preserve"> </v>
      </c>
      <c r="AM210" s="102" t="str">
        <f>VLOOKUP(T210,Plan3!A:C,3,0)</f>
        <v>CHULETA CENTRO</v>
      </c>
    </row>
    <row r="211" spans="1:39" s="103" customFormat="1" ht="12.75" customHeight="1" x14ac:dyDescent="0.15">
      <c r="A211" s="190"/>
      <c r="B211" s="92" t="s">
        <v>1545</v>
      </c>
      <c r="C211" s="92" t="s">
        <v>3207</v>
      </c>
      <c r="D211" s="93">
        <v>45846</v>
      </c>
      <c r="E211" s="94" t="s">
        <v>3206</v>
      </c>
      <c r="F211" s="95">
        <v>32</v>
      </c>
      <c r="G211" s="93">
        <v>45873</v>
      </c>
      <c r="H211" s="93">
        <v>45878</v>
      </c>
      <c r="I211" s="105">
        <v>45876</v>
      </c>
      <c r="J211" s="105">
        <v>45877</v>
      </c>
      <c r="K211" s="106">
        <f>WEEKNUM(I211)</f>
        <v>32</v>
      </c>
      <c r="L211" s="107">
        <f>K211-F211</f>
        <v>0</v>
      </c>
      <c r="M211" s="105">
        <v>45877</v>
      </c>
      <c r="N211" s="93"/>
      <c r="O211" s="92" t="s">
        <v>9</v>
      </c>
      <c r="P211" s="92" t="s">
        <v>8</v>
      </c>
      <c r="Q211" s="92" t="s">
        <v>35</v>
      </c>
      <c r="R211" s="92" t="s">
        <v>41</v>
      </c>
      <c r="S211" s="98">
        <v>586307</v>
      </c>
      <c r="T211" s="92" t="s">
        <v>13</v>
      </c>
      <c r="U211" s="92" t="s">
        <v>438</v>
      </c>
      <c r="V211" s="92" t="s">
        <v>12</v>
      </c>
      <c r="W211" s="96">
        <v>2520</v>
      </c>
      <c r="X211" s="97">
        <v>15</v>
      </c>
      <c r="Y211" s="94" t="s">
        <v>7</v>
      </c>
      <c r="Z211" s="99">
        <v>24454.69</v>
      </c>
      <c r="AA211" s="99">
        <v>24454.69</v>
      </c>
      <c r="AB211" s="98">
        <v>1239</v>
      </c>
      <c r="AC211" s="117" t="s">
        <v>3725</v>
      </c>
      <c r="AD211" s="97">
        <v>994826</v>
      </c>
      <c r="AE211" s="94" t="s">
        <v>3598</v>
      </c>
      <c r="AF211" s="94" t="s">
        <v>3599</v>
      </c>
      <c r="AG211" s="100" t="str">
        <f>IF(AND(M:M&lt;=H:H,M:M&gt;=G:G),"FACTURADO EN FECHA","FACTURADO CON ATRASO")</f>
        <v>FACTURADO EN FECHA</v>
      </c>
      <c r="AH211" s="100" t="str">
        <f>IFERROR(VLOOKUP(T:T,Plan2!A:D,4,0)," ")</f>
        <v xml:space="preserve"> </v>
      </c>
      <c r="AI211" s="100" t="str">
        <f>IFERROR(VLOOKUP(X:X,'base sif'!A:B,2,0)," ")</f>
        <v>30.475 - SEBERI - AB.SUINOS/IND.</v>
      </c>
      <c r="AJ211" s="100" t="str">
        <f>IFERROR(VLOOKUP(C211,Plan1!A:E,3,0)," ")</f>
        <v xml:space="preserve"> </v>
      </c>
      <c r="AK211" s="101" t="str">
        <f>IFERROR(VLOOKUP(C211,Plan1!A:E,4,0)," ")</f>
        <v xml:space="preserve"> </v>
      </c>
      <c r="AL211" s="102" t="str">
        <f>IFERROR(VLOOKUP(C211,Plan1!A:E,5,0)," ")</f>
        <v xml:space="preserve"> </v>
      </c>
      <c r="AM211" s="102" t="str">
        <f>VLOOKUP(T211,Plan3!A:C,3,0)</f>
        <v>CHULETA VETADA</v>
      </c>
    </row>
    <row r="212" spans="1:39" s="103" customFormat="1" ht="12.75" customHeight="1" x14ac:dyDescent="0.15">
      <c r="A212" s="190"/>
      <c r="B212" s="92" t="s">
        <v>1545</v>
      </c>
      <c r="C212" s="92" t="s">
        <v>3204</v>
      </c>
      <c r="D212" s="93">
        <v>45846</v>
      </c>
      <c r="E212" s="94" t="s">
        <v>3203</v>
      </c>
      <c r="F212" s="95">
        <v>32</v>
      </c>
      <c r="G212" s="93">
        <v>45873</v>
      </c>
      <c r="H212" s="93">
        <v>45878</v>
      </c>
      <c r="I212" s="105">
        <v>45880</v>
      </c>
      <c r="J212" s="105">
        <v>45880</v>
      </c>
      <c r="K212" s="106">
        <f t="shared" ref="K212:K213" si="53">WEEKNUM(I212)</f>
        <v>33</v>
      </c>
      <c r="L212" s="107">
        <f t="shared" ref="L212:L213" si="54">K212-F212</f>
        <v>1</v>
      </c>
      <c r="M212" s="105">
        <v>45880</v>
      </c>
      <c r="N212" s="93"/>
      <c r="O212" s="92" t="s">
        <v>9</v>
      </c>
      <c r="P212" s="92" t="s">
        <v>8</v>
      </c>
      <c r="Q212" s="92" t="s">
        <v>35</v>
      </c>
      <c r="R212" s="92" t="s">
        <v>2945</v>
      </c>
      <c r="S212" s="98">
        <v>70130</v>
      </c>
      <c r="T212" s="92" t="s">
        <v>11</v>
      </c>
      <c r="U212" s="92" t="s">
        <v>438</v>
      </c>
      <c r="V212" s="92" t="s">
        <v>37</v>
      </c>
      <c r="W212" s="96">
        <v>2320</v>
      </c>
      <c r="X212" s="97">
        <v>490</v>
      </c>
      <c r="Y212" s="94" t="s">
        <v>7</v>
      </c>
      <c r="Z212" s="99">
        <v>24500</v>
      </c>
      <c r="AA212" s="99">
        <v>24500</v>
      </c>
      <c r="AB212" s="98">
        <v>1240</v>
      </c>
      <c r="AC212" s="117"/>
      <c r="AD212" s="97">
        <v>994843</v>
      </c>
      <c r="AE212" s="94"/>
      <c r="AF212" s="94"/>
      <c r="AG212" s="100" t="str">
        <f>IF(AND(M:M&lt;=H:H,M:M&gt;=G:G),"FACTURADO EN FECHA","FACTURADO CON ATRASO")</f>
        <v>FACTURADO CON ATRASO</v>
      </c>
      <c r="AH212" s="100" t="str">
        <f>IFERROR(VLOOKUP(T:T,Plan2!A:D,4,0)," ")</f>
        <v xml:space="preserve"> </v>
      </c>
      <c r="AI212" s="100" t="str">
        <f>IFERROR(VLOOKUP(X:X,'base sif'!A:B,2,0)," ")</f>
        <v>30.136 - SEARA</v>
      </c>
      <c r="AJ212" s="100" t="s">
        <v>3775</v>
      </c>
      <c r="AK212" s="101">
        <v>1</v>
      </c>
      <c r="AL212" s="102" t="s">
        <v>458</v>
      </c>
      <c r="AM212" s="102" t="str">
        <f>VLOOKUP(T212,Plan3!A:C,3,0)</f>
        <v>CHULETA CENTRO</v>
      </c>
    </row>
    <row r="213" spans="1:39" s="103" customFormat="1" ht="12.75" customHeight="1" x14ac:dyDescent="0.15">
      <c r="A213" s="190"/>
      <c r="B213" s="92" t="s">
        <v>1545</v>
      </c>
      <c r="C213" s="92" t="s">
        <v>3208</v>
      </c>
      <c r="D213" s="93">
        <v>45846</v>
      </c>
      <c r="E213" s="94" t="s">
        <v>3206</v>
      </c>
      <c r="F213" s="95">
        <v>34</v>
      </c>
      <c r="G213" s="93">
        <v>45887</v>
      </c>
      <c r="H213" s="93">
        <v>45892</v>
      </c>
      <c r="I213" s="105">
        <v>45887</v>
      </c>
      <c r="J213" s="105">
        <v>45887</v>
      </c>
      <c r="K213" s="106">
        <f t="shared" si="53"/>
        <v>34</v>
      </c>
      <c r="L213" s="107">
        <f t="shared" si="54"/>
        <v>0</v>
      </c>
      <c r="M213" s="105"/>
      <c r="N213" s="93"/>
      <c r="O213" s="92" t="s">
        <v>9</v>
      </c>
      <c r="P213" s="92" t="s">
        <v>8</v>
      </c>
      <c r="Q213" s="92" t="s">
        <v>35</v>
      </c>
      <c r="R213" s="92" t="s">
        <v>41</v>
      </c>
      <c r="S213" s="98">
        <v>586307</v>
      </c>
      <c r="T213" s="92" t="s">
        <v>13</v>
      </c>
      <c r="U213" s="92" t="s">
        <v>438</v>
      </c>
      <c r="V213" s="92" t="s">
        <v>12</v>
      </c>
      <c r="W213" s="96">
        <v>2520</v>
      </c>
      <c r="X213" s="97">
        <v>15</v>
      </c>
      <c r="Y213" s="94" t="s">
        <v>7</v>
      </c>
      <c r="Z213" s="99">
        <v>24500</v>
      </c>
      <c r="AA213" s="99">
        <v>24500</v>
      </c>
      <c r="AB213" s="98">
        <v>1225</v>
      </c>
      <c r="AC213" s="117"/>
      <c r="AD213" s="97">
        <v>994827</v>
      </c>
      <c r="AE213" s="94"/>
      <c r="AF213" s="94"/>
      <c r="AG213" s="100" t="str">
        <f t="shared" ref="AG212:AG213" si="55">IF(AND(I:I&lt;=$H$1:$H$1000,I:I&gt;=$G$1:$G$589),"PROGRAMADOS PARA EMBARQUE","PROGRAMADOS FUERA DE LA SEMANA")</f>
        <v>PROGRAMADOS PARA EMBARQUE</v>
      </c>
      <c r="AH213" s="100" t="str">
        <f>IFERROR(VLOOKUP(T:T,Plan2!A:D,4,0)," ")</f>
        <v xml:space="preserve"> </v>
      </c>
      <c r="AI213" s="100" t="str">
        <f>IFERROR(VLOOKUP(X:X,'base sif'!A:B,2,0)," ")</f>
        <v>30.475 - SEBERI - AB.SUINOS/IND.</v>
      </c>
      <c r="AJ213" s="100" t="str">
        <f>IFERROR(VLOOKUP(C213,Plan1!A:E,3,0)," ")</f>
        <v xml:space="preserve"> </v>
      </c>
      <c r="AK213" s="101" t="str">
        <f>IFERROR(VLOOKUP(C213,Plan1!A:E,4,0)," ")</f>
        <v xml:space="preserve"> </v>
      </c>
      <c r="AL213" s="102" t="str">
        <f>IFERROR(VLOOKUP(C213,Plan1!A:E,5,0)," ")</f>
        <v xml:space="preserve"> </v>
      </c>
      <c r="AM213" s="102" t="str">
        <f>VLOOKUP(T213,Plan3!A:C,3,0)</f>
        <v>CHULETA VETADA</v>
      </c>
    </row>
    <row r="214" spans="1:39" s="103" customFormat="1" ht="12.75" customHeight="1" x14ac:dyDescent="0.15">
      <c r="A214" s="104" t="s">
        <v>2763</v>
      </c>
      <c r="B214" s="92" t="s">
        <v>1545</v>
      </c>
      <c r="C214" s="92" t="s">
        <v>2527</v>
      </c>
      <c r="D214" s="93">
        <v>45771</v>
      </c>
      <c r="E214" s="94" t="s">
        <v>2882</v>
      </c>
      <c r="F214" s="95">
        <v>20</v>
      </c>
      <c r="G214" s="93">
        <v>45789</v>
      </c>
      <c r="H214" s="93">
        <v>45794</v>
      </c>
      <c r="I214" s="105"/>
      <c r="J214" s="105"/>
      <c r="K214" s="106"/>
      <c r="L214" s="107"/>
      <c r="M214" s="105"/>
      <c r="N214" s="93"/>
      <c r="O214" s="92" t="s">
        <v>9</v>
      </c>
      <c r="P214" s="92" t="s">
        <v>8</v>
      </c>
      <c r="Q214" s="92" t="s">
        <v>35</v>
      </c>
      <c r="R214" s="92"/>
      <c r="S214" s="98">
        <v>994440</v>
      </c>
      <c r="T214" s="92" t="s">
        <v>551</v>
      </c>
      <c r="U214" s="92" t="s">
        <v>437</v>
      </c>
      <c r="V214" s="92" t="s">
        <v>493</v>
      </c>
      <c r="W214" s="96">
        <v>2150</v>
      </c>
      <c r="X214" s="97"/>
      <c r="Y214" s="94" t="s">
        <v>7</v>
      </c>
      <c r="Z214" s="99">
        <v>24492</v>
      </c>
      <c r="AA214" s="99"/>
      <c r="AB214" s="98"/>
      <c r="AC214" s="117"/>
      <c r="AD214" s="97"/>
      <c r="AE214" s="94"/>
      <c r="AF214" s="94"/>
      <c r="AG214" s="100" t="s">
        <v>1113</v>
      </c>
      <c r="AH214" s="100" t="str">
        <f>IFERROR(VLOOKUP(T:T,Plan2!A:D,4,0)," ")</f>
        <v xml:space="preserve"> </v>
      </c>
      <c r="AI214" s="100" t="str">
        <f>IFERROR(VLOOKUP(X:X,'base sif'!A:B,2,0)," ")</f>
        <v xml:space="preserve"> </v>
      </c>
      <c r="AJ214" s="100" t="s">
        <v>3582</v>
      </c>
      <c r="AK214" s="101" t="str">
        <f>IFERROR(VLOOKUP(C214,Plan1!A:E,4,0)," ")</f>
        <v xml:space="preserve"> </v>
      </c>
      <c r="AL214" s="102" t="str">
        <f>IFERROR(VLOOKUP(C214,Plan1!A:E,5,0)," ")</f>
        <v xml:space="preserve"> </v>
      </c>
      <c r="AM214" s="102" t="str">
        <f>VLOOKUP(T214,Plan3!A:C,3,0)</f>
        <v>TRUTRO ALA</v>
      </c>
    </row>
    <row r="215" spans="1:39" s="103" customFormat="1" ht="12.75" customHeight="1" x14ac:dyDescent="0.15">
      <c r="A215" s="104" t="s">
        <v>2763</v>
      </c>
      <c r="B215" s="92" t="s">
        <v>1545</v>
      </c>
      <c r="C215" s="92" t="s">
        <v>2529</v>
      </c>
      <c r="D215" s="93">
        <v>45771</v>
      </c>
      <c r="E215" s="94" t="s">
        <v>2882</v>
      </c>
      <c r="F215" s="95">
        <v>22</v>
      </c>
      <c r="G215" s="93">
        <v>45803</v>
      </c>
      <c r="H215" s="93">
        <v>45809</v>
      </c>
      <c r="I215" s="105"/>
      <c r="J215" s="105"/>
      <c r="K215" s="106"/>
      <c r="L215" s="107"/>
      <c r="M215" s="105"/>
      <c r="N215" s="93"/>
      <c r="O215" s="92" t="s">
        <v>9</v>
      </c>
      <c r="P215" s="92" t="s">
        <v>8</v>
      </c>
      <c r="Q215" s="92" t="s">
        <v>35</v>
      </c>
      <c r="R215" s="92"/>
      <c r="S215" s="98">
        <v>994440</v>
      </c>
      <c r="T215" s="92" t="s">
        <v>551</v>
      </c>
      <c r="U215" s="92" t="s">
        <v>437</v>
      </c>
      <c r="V215" s="92" t="s">
        <v>493</v>
      </c>
      <c r="W215" s="96">
        <v>2150</v>
      </c>
      <c r="X215" s="97"/>
      <c r="Y215" s="94" t="s">
        <v>7</v>
      </c>
      <c r="Z215" s="99">
        <v>24492</v>
      </c>
      <c r="AA215" s="99"/>
      <c r="AB215" s="98"/>
      <c r="AC215" s="117"/>
      <c r="AD215" s="97"/>
      <c r="AE215" s="94"/>
      <c r="AF215" s="94"/>
      <c r="AG215" s="100" t="s">
        <v>1113</v>
      </c>
      <c r="AH215" s="100" t="str">
        <f>IFERROR(VLOOKUP(T:T,Plan2!A:D,4,0)," ")</f>
        <v xml:space="preserve"> </v>
      </c>
      <c r="AI215" s="100" t="str">
        <f>IFERROR(VLOOKUP(X:X,'base sif'!A:B,2,0)," ")</f>
        <v xml:space="preserve"> </v>
      </c>
      <c r="AJ215" s="100" t="s">
        <v>3582</v>
      </c>
      <c r="AK215" s="101" t="str">
        <f>IFERROR(VLOOKUP(C215,Plan1!A:E,4,0)," ")</f>
        <v xml:space="preserve"> </v>
      </c>
      <c r="AL215" s="102" t="str">
        <f>IFERROR(VLOOKUP(C215,Plan1!A:E,5,0)," ")</f>
        <v xml:space="preserve"> </v>
      </c>
      <c r="AM215" s="102" t="str">
        <f>VLOOKUP(T215,Plan3!A:C,3,0)</f>
        <v>TRUTRO ALA</v>
      </c>
    </row>
    <row r="216" spans="1:39" s="103" customFormat="1" ht="12.75" customHeight="1" x14ac:dyDescent="0.15">
      <c r="A216" s="190" t="s">
        <v>2763</v>
      </c>
      <c r="B216" s="92" t="s">
        <v>1545</v>
      </c>
      <c r="C216" s="92" t="s">
        <v>2528</v>
      </c>
      <c r="D216" s="93">
        <v>45776</v>
      </c>
      <c r="E216" s="94" t="s">
        <v>2883</v>
      </c>
      <c r="F216" s="95">
        <v>21</v>
      </c>
      <c r="G216" s="93">
        <v>45796</v>
      </c>
      <c r="H216" s="93">
        <v>45801</v>
      </c>
      <c r="I216" s="105"/>
      <c r="J216" s="105"/>
      <c r="K216" s="106"/>
      <c r="L216" s="107"/>
      <c r="M216" s="105"/>
      <c r="N216" s="93"/>
      <c r="O216" s="92" t="s">
        <v>9</v>
      </c>
      <c r="P216" s="92" t="s">
        <v>8</v>
      </c>
      <c r="Q216" s="92" t="s">
        <v>35</v>
      </c>
      <c r="R216" s="92"/>
      <c r="S216" s="98">
        <v>994379</v>
      </c>
      <c r="T216" s="92" t="s">
        <v>2216</v>
      </c>
      <c r="U216" s="92" t="s">
        <v>437</v>
      </c>
      <c r="V216" s="92" t="s">
        <v>2484</v>
      </c>
      <c r="W216" s="96">
        <v>1400</v>
      </c>
      <c r="X216" s="97"/>
      <c r="Y216" s="94" t="s">
        <v>7</v>
      </c>
      <c r="Z216" s="99">
        <v>24500</v>
      </c>
      <c r="AA216" s="99"/>
      <c r="AB216" s="98"/>
      <c r="AC216" s="117"/>
      <c r="AD216" s="97"/>
      <c r="AE216" s="94"/>
      <c r="AF216" s="94"/>
      <c r="AG216" s="100" t="s">
        <v>1113</v>
      </c>
      <c r="AH216" s="100" t="str">
        <f>IFERROR(VLOOKUP(T:T,Plan2!A:D,4,0)," ")</f>
        <v xml:space="preserve"> </v>
      </c>
      <c r="AI216" s="100" t="str">
        <f>IFERROR(VLOOKUP(X:X,'base sif'!A:B,2,0)," ")</f>
        <v xml:space="preserve"> </v>
      </c>
      <c r="AJ216" s="100" t="s">
        <v>3582</v>
      </c>
      <c r="AK216" s="101" t="str">
        <f>IFERROR(VLOOKUP(C216,Plan1!A:E,4,0)," ")</f>
        <v xml:space="preserve"> </v>
      </c>
      <c r="AL216" s="102" t="str">
        <f>IFERROR(VLOOKUP(C216,Plan1!A:E,5,0)," ")</f>
        <v xml:space="preserve"> </v>
      </c>
      <c r="AM216" s="102" t="e">
        <f>VLOOKUP(T216,Plan3!A:C,3,0)</f>
        <v>#N/A</v>
      </c>
    </row>
    <row r="217" spans="1:39" s="103" customFormat="1" ht="12.75" customHeight="1" x14ac:dyDescent="0.15">
      <c r="A217" s="190" t="s">
        <v>3768</v>
      </c>
      <c r="B217" s="92" t="s">
        <v>1545</v>
      </c>
      <c r="C217" s="92" t="s">
        <v>2530</v>
      </c>
      <c r="D217" s="93">
        <v>45771</v>
      </c>
      <c r="E217" s="94" t="s">
        <v>2884</v>
      </c>
      <c r="F217" s="95">
        <v>23</v>
      </c>
      <c r="G217" s="93">
        <v>45810</v>
      </c>
      <c r="H217" s="93">
        <v>45815</v>
      </c>
      <c r="I217" s="105"/>
      <c r="J217" s="105"/>
      <c r="K217" s="106"/>
      <c r="L217" s="107"/>
      <c r="M217" s="105"/>
      <c r="N217" s="93"/>
      <c r="O217" s="92" t="s">
        <v>9</v>
      </c>
      <c r="P217" s="92" t="s">
        <v>8</v>
      </c>
      <c r="Q217" s="92" t="s">
        <v>35</v>
      </c>
      <c r="R217" s="92"/>
      <c r="S217" s="98">
        <v>994786</v>
      </c>
      <c r="T217" s="92" t="s">
        <v>489</v>
      </c>
      <c r="U217" s="92" t="s">
        <v>437</v>
      </c>
      <c r="V217" s="92" t="s">
        <v>119</v>
      </c>
      <c r="W217" s="96">
        <v>3100</v>
      </c>
      <c r="X217" s="97"/>
      <c r="Y217" s="94" t="s">
        <v>7</v>
      </c>
      <c r="Z217" s="99">
        <v>24492</v>
      </c>
      <c r="AA217" s="99"/>
      <c r="AB217" s="98"/>
      <c r="AC217" s="117"/>
      <c r="AD217" s="97"/>
      <c r="AE217" s="94"/>
      <c r="AF217" s="94"/>
      <c r="AG217" s="100" t="s">
        <v>1113</v>
      </c>
      <c r="AH217" s="100" t="str">
        <f>IFERROR(VLOOKUP(T:T,Plan2!A:D,4,0)," ")</f>
        <v xml:space="preserve"> </v>
      </c>
      <c r="AI217" s="100" t="str">
        <f>IFERROR(VLOOKUP(X:X,'base sif'!A:B,2,0)," ")</f>
        <v xml:space="preserve"> </v>
      </c>
      <c r="AJ217" s="100" t="s">
        <v>3582</v>
      </c>
      <c r="AK217" s="101" t="str">
        <f>IFERROR(VLOOKUP(C217,Plan1!A:E,4,0)," ")</f>
        <v xml:space="preserve"> </v>
      </c>
      <c r="AL217" s="102" t="str">
        <f>IFERROR(VLOOKUP(C217,Plan1!A:E,5,0)," ")</f>
        <v xml:space="preserve"> </v>
      </c>
      <c r="AM217" s="102" t="str">
        <f>VLOOKUP(T217,Plan3!A:C,3,0)</f>
        <v>PECHUGA 6X2</v>
      </c>
    </row>
    <row r="218" spans="1:39" s="103" customFormat="1" ht="12.75" customHeight="1" x14ac:dyDescent="0.15">
      <c r="A218" s="190" t="s">
        <v>2763</v>
      </c>
      <c r="B218" s="92" t="s">
        <v>2138</v>
      </c>
      <c r="C218" s="92" t="s">
        <v>2376</v>
      </c>
      <c r="D218" s="93">
        <v>45734</v>
      </c>
      <c r="E218" s="94" t="s">
        <v>2885</v>
      </c>
      <c r="F218" s="95">
        <v>18</v>
      </c>
      <c r="G218" s="93">
        <v>45775</v>
      </c>
      <c r="H218" s="93">
        <v>45780</v>
      </c>
      <c r="I218" s="105"/>
      <c r="J218" s="105"/>
      <c r="K218" s="106"/>
      <c r="L218" s="107"/>
      <c r="M218" s="105"/>
      <c r="N218" s="93"/>
      <c r="O218" s="92" t="s">
        <v>9</v>
      </c>
      <c r="P218" s="92" t="s">
        <v>8</v>
      </c>
      <c r="Q218" s="92" t="s">
        <v>35</v>
      </c>
      <c r="R218" s="92"/>
      <c r="S218" s="98">
        <v>996611</v>
      </c>
      <c r="T218" s="92" t="s">
        <v>85</v>
      </c>
      <c r="U218" s="92" t="s">
        <v>437</v>
      </c>
      <c r="V218" s="92" t="s">
        <v>49</v>
      </c>
      <c r="W218" s="96">
        <v>2900</v>
      </c>
      <c r="X218" s="97"/>
      <c r="Y218" s="94" t="s">
        <v>7</v>
      </c>
      <c r="Z218" s="99">
        <v>24492</v>
      </c>
      <c r="AA218" s="99"/>
      <c r="AB218" s="98"/>
      <c r="AC218" s="117"/>
      <c r="AD218" s="97"/>
      <c r="AE218" s="94"/>
      <c r="AF218" s="94"/>
      <c r="AG218" s="100" t="s">
        <v>1113</v>
      </c>
      <c r="AH218" s="100" t="str">
        <f>IFERROR(VLOOKUP(T:T,Plan2!A:D,4,0)," ")</f>
        <v>MARINADOS</v>
      </c>
      <c r="AI218" s="100" t="str">
        <f>IFERROR(VLOOKUP(X:X,'base sif'!A:B,2,0)," ")</f>
        <v xml:space="preserve"> </v>
      </c>
      <c r="AJ218" s="100" t="s">
        <v>3582</v>
      </c>
      <c r="AK218" s="101">
        <f>IFERROR(VLOOKUP(C218,Plan1!A:E,4,0)," ")</f>
        <v>1</v>
      </c>
      <c r="AL218" s="102" t="str">
        <f>IFERROR(VLOOKUP(C218,Plan1!A:E,5,0)," ")</f>
        <v xml:space="preserve">BLOQUEO SIF </v>
      </c>
      <c r="AM218" s="102" t="str">
        <f>VLOOKUP(T218,Plan3!A:C,3,0)</f>
        <v>PECHUGA MARINADA</v>
      </c>
    </row>
    <row r="219" spans="1:39" s="103" customFormat="1" ht="12.75" customHeight="1" x14ac:dyDescent="0.15">
      <c r="A219" s="190"/>
      <c r="B219" s="92" t="s">
        <v>36</v>
      </c>
      <c r="C219" s="92" t="s">
        <v>3165</v>
      </c>
      <c r="D219" s="93">
        <v>45841</v>
      </c>
      <c r="E219" s="94" t="s">
        <v>3272</v>
      </c>
      <c r="F219" s="95">
        <v>32</v>
      </c>
      <c r="G219" s="93">
        <v>45870</v>
      </c>
      <c r="H219" s="93">
        <v>45879</v>
      </c>
      <c r="I219" s="105">
        <v>45873</v>
      </c>
      <c r="J219" s="105">
        <v>45869</v>
      </c>
      <c r="K219" s="106">
        <f t="shared" ref="K219:K230" si="56">WEEKNUM(I219)</f>
        <v>32</v>
      </c>
      <c r="L219" s="107">
        <f t="shared" ref="L219:L230" si="57">K219-F219</f>
        <v>0</v>
      </c>
      <c r="M219" s="105">
        <v>45870</v>
      </c>
      <c r="N219" s="93">
        <v>45874</v>
      </c>
      <c r="O219" s="92" t="s">
        <v>9</v>
      </c>
      <c r="P219" s="92" t="s">
        <v>8</v>
      </c>
      <c r="Q219" s="92" t="s">
        <v>35</v>
      </c>
      <c r="R219" s="92" t="s">
        <v>41</v>
      </c>
      <c r="S219" s="98">
        <v>990966</v>
      </c>
      <c r="T219" s="92" t="s">
        <v>2567</v>
      </c>
      <c r="U219" s="92" t="s">
        <v>438</v>
      </c>
      <c r="V219" s="92" t="s">
        <v>2568</v>
      </c>
      <c r="W219" s="96">
        <v>3300</v>
      </c>
      <c r="X219" s="97">
        <v>15</v>
      </c>
      <c r="Y219" s="94" t="s">
        <v>7</v>
      </c>
      <c r="Z219" s="99">
        <v>24094.63</v>
      </c>
      <c r="AA219" s="99">
        <v>24094.63</v>
      </c>
      <c r="AB219" s="98">
        <v>1550</v>
      </c>
      <c r="AC219" s="117" t="s">
        <v>3552</v>
      </c>
      <c r="AD219" s="97">
        <v>993800</v>
      </c>
      <c r="AE219" s="94" t="s">
        <v>3537</v>
      </c>
      <c r="AF219" s="94" t="s">
        <v>3538</v>
      </c>
      <c r="AG219" s="100" t="str">
        <f t="shared" ref="AG219:AG223" si="58">IF(AND(M:M&lt;=H:H,M:M&gt;=G:G),"FACTURADO EN FECHA","FACTURADO CON ATRASO")</f>
        <v>FACTURADO EN FECHA</v>
      </c>
      <c r="AH219" s="100" t="str">
        <f>IFERROR(VLOOKUP(T:T,Plan2!A:D,4,0)," ")</f>
        <v xml:space="preserve"> </v>
      </c>
      <c r="AI219" s="100" t="str">
        <f>IFERROR(VLOOKUP(X:X,'base sif'!A:B,2,0)," ")</f>
        <v>30.475 - SEBERI - AB.SUINOS/IND.</v>
      </c>
      <c r="AJ219" s="100" t="str">
        <f>IFERROR(VLOOKUP(C219,Plan1!A:E,3,0)," ")</f>
        <v xml:space="preserve"> </v>
      </c>
      <c r="AK219" s="101" t="str">
        <f>IFERROR(VLOOKUP(C219,Plan1!A:E,4,0)," ")</f>
        <v xml:space="preserve"> </v>
      </c>
      <c r="AL219" s="102" t="str">
        <f>IFERROR(VLOOKUP(C219,Plan1!A:E,5,0)," ")</f>
        <v xml:space="preserve"> </v>
      </c>
      <c r="AM219" s="102" t="e">
        <f>VLOOKUP(T219,Plan3!A:C,3,0)</f>
        <v>#N/A</v>
      </c>
    </row>
    <row r="220" spans="1:39" s="103" customFormat="1" ht="12.75" customHeight="1" x14ac:dyDescent="0.15">
      <c r="A220" s="190"/>
      <c r="B220" s="92" t="s">
        <v>36</v>
      </c>
      <c r="C220" s="92" t="s">
        <v>3439</v>
      </c>
      <c r="D220" s="93">
        <v>45860</v>
      </c>
      <c r="E220" s="94" t="s">
        <v>3440</v>
      </c>
      <c r="F220" s="95">
        <v>32</v>
      </c>
      <c r="G220" s="93">
        <v>45873</v>
      </c>
      <c r="H220" s="93">
        <v>45879</v>
      </c>
      <c r="I220" s="105">
        <v>45876</v>
      </c>
      <c r="J220" s="105">
        <v>45876</v>
      </c>
      <c r="K220" s="106">
        <f t="shared" si="56"/>
        <v>32</v>
      </c>
      <c r="L220" s="107">
        <f t="shared" si="57"/>
        <v>0</v>
      </c>
      <c r="M220" s="105">
        <v>45875</v>
      </c>
      <c r="N220" s="93">
        <v>45876</v>
      </c>
      <c r="O220" s="92" t="s">
        <v>9</v>
      </c>
      <c r="P220" s="92" t="s">
        <v>8</v>
      </c>
      <c r="Q220" s="92" t="s">
        <v>35</v>
      </c>
      <c r="R220" s="92" t="s">
        <v>3072</v>
      </c>
      <c r="S220" s="98">
        <v>586307</v>
      </c>
      <c r="T220" s="92" t="s">
        <v>13</v>
      </c>
      <c r="U220" s="92" t="s">
        <v>438</v>
      </c>
      <c r="V220" s="92" t="s">
        <v>12</v>
      </c>
      <c r="W220" s="96">
        <v>2475</v>
      </c>
      <c r="X220" s="97">
        <v>3392</v>
      </c>
      <c r="Y220" s="94" t="s">
        <v>7</v>
      </c>
      <c r="Z220" s="99">
        <v>24484</v>
      </c>
      <c r="AA220" s="99">
        <v>24484</v>
      </c>
      <c r="AB220" s="98">
        <v>1163</v>
      </c>
      <c r="AC220" s="117" t="s">
        <v>3728</v>
      </c>
      <c r="AD220" s="97">
        <v>998147</v>
      </c>
      <c r="AE220" s="94" t="s">
        <v>3729</v>
      </c>
      <c r="AF220" s="94" t="s">
        <v>3730</v>
      </c>
      <c r="AG220" s="100" t="str">
        <f t="shared" si="58"/>
        <v>FACTURADO EN FECHA</v>
      </c>
      <c r="AH220" s="100" t="str">
        <f>IFERROR(VLOOKUP(T:T,Plan2!A:D,4,0)," ")</f>
        <v xml:space="preserve"> </v>
      </c>
      <c r="AI220" s="100" t="str">
        <f>IFERROR(VLOOKUP(X:X,'base sif'!A:B,2,0)," ")</f>
        <v>30.633 - ITAPIRANGA - AB. SUINOS</v>
      </c>
      <c r="AJ220" s="100" t="str">
        <f>IFERROR(VLOOKUP(C220,Plan1!A:E,3,0)," ")</f>
        <v xml:space="preserve"> </v>
      </c>
      <c r="AK220" s="101" t="str">
        <f>IFERROR(VLOOKUP(C220,Plan1!A:E,4,0)," ")</f>
        <v xml:space="preserve"> </v>
      </c>
      <c r="AL220" s="102" t="str">
        <f>IFERROR(VLOOKUP(C220,Plan1!A:E,5,0)," ")</f>
        <v xml:space="preserve"> </v>
      </c>
      <c r="AM220" s="102" t="str">
        <f>VLOOKUP(T220,Plan3!A:C,3,0)</f>
        <v>CHULETA VETADA</v>
      </c>
    </row>
    <row r="221" spans="1:39" s="103" customFormat="1" ht="12.75" customHeight="1" x14ac:dyDescent="0.15">
      <c r="A221" s="190"/>
      <c r="B221" s="92" t="s">
        <v>36</v>
      </c>
      <c r="C221" s="92" t="s">
        <v>3441</v>
      </c>
      <c r="D221" s="93">
        <v>45860</v>
      </c>
      <c r="E221" s="94" t="s">
        <v>3440</v>
      </c>
      <c r="F221" s="95">
        <v>33</v>
      </c>
      <c r="G221" s="93">
        <v>45876</v>
      </c>
      <c r="H221" s="93">
        <v>45886</v>
      </c>
      <c r="I221" s="105">
        <v>45877</v>
      </c>
      <c r="J221" s="105">
        <v>45877</v>
      </c>
      <c r="K221" s="106">
        <f t="shared" si="56"/>
        <v>32</v>
      </c>
      <c r="L221" s="107">
        <f t="shared" si="57"/>
        <v>-1</v>
      </c>
      <c r="M221" s="105">
        <v>45877</v>
      </c>
      <c r="N221" s="93"/>
      <c r="O221" s="92" t="s">
        <v>9</v>
      </c>
      <c r="P221" s="92" t="s">
        <v>8</v>
      </c>
      <c r="Q221" s="92" t="s">
        <v>35</v>
      </c>
      <c r="R221" s="92" t="s">
        <v>3072</v>
      </c>
      <c r="S221" s="98">
        <v>586307</v>
      </c>
      <c r="T221" s="92" t="s">
        <v>13</v>
      </c>
      <c r="U221" s="92" t="s">
        <v>438</v>
      </c>
      <c r="V221" s="92" t="s">
        <v>12</v>
      </c>
      <c r="W221" s="96">
        <v>2475</v>
      </c>
      <c r="X221" s="97">
        <v>3392</v>
      </c>
      <c r="Y221" s="94" t="s">
        <v>7</v>
      </c>
      <c r="Z221" s="99">
        <v>24394.47</v>
      </c>
      <c r="AA221" s="99">
        <v>24394.47</v>
      </c>
      <c r="AB221" s="98">
        <v>1152</v>
      </c>
      <c r="AC221" s="117" t="s">
        <v>3731</v>
      </c>
      <c r="AD221" s="97">
        <v>998148</v>
      </c>
      <c r="AE221" s="94" t="s">
        <v>3732</v>
      </c>
      <c r="AF221" s="94" t="s">
        <v>3733</v>
      </c>
      <c r="AG221" s="100" t="str">
        <f t="shared" si="58"/>
        <v>FACTURADO EN FECHA</v>
      </c>
      <c r="AH221" s="100" t="str">
        <f>IFERROR(VLOOKUP(T:T,Plan2!A:D,4,0)," ")</f>
        <v xml:space="preserve"> </v>
      </c>
      <c r="AI221" s="100" t="str">
        <f>IFERROR(VLOOKUP(X:X,'base sif'!A:B,2,0)," ")</f>
        <v>30.633 - ITAPIRANGA - AB. SUINOS</v>
      </c>
      <c r="AJ221" s="100" t="str">
        <f>IFERROR(VLOOKUP(C221,Plan1!A:E,3,0)," ")</f>
        <v xml:space="preserve"> </v>
      </c>
      <c r="AK221" s="101" t="str">
        <f>IFERROR(VLOOKUP(C221,Plan1!A:E,4,0)," ")</f>
        <v xml:space="preserve"> </v>
      </c>
      <c r="AL221" s="102" t="str">
        <f>IFERROR(VLOOKUP(C221,Plan1!A:E,5,0)," ")</f>
        <v xml:space="preserve"> </v>
      </c>
      <c r="AM221" s="102" t="str">
        <f>VLOOKUP(T221,Plan3!A:C,3,0)</f>
        <v>CHULETA VETADA</v>
      </c>
    </row>
    <row r="222" spans="1:39" s="103" customFormat="1" ht="12.75" customHeight="1" x14ac:dyDescent="0.15">
      <c r="A222" s="104"/>
      <c r="B222" s="92" t="s">
        <v>36</v>
      </c>
      <c r="C222" s="92" t="s">
        <v>3022</v>
      </c>
      <c r="D222" s="93">
        <v>45833</v>
      </c>
      <c r="E222" s="94" t="s">
        <v>3018</v>
      </c>
      <c r="F222" s="95">
        <v>32</v>
      </c>
      <c r="G222" s="93">
        <v>45873</v>
      </c>
      <c r="H222" s="93">
        <v>45878</v>
      </c>
      <c r="I222" s="105">
        <v>45878</v>
      </c>
      <c r="J222" s="105">
        <v>45877</v>
      </c>
      <c r="K222" s="106">
        <f t="shared" si="56"/>
        <v>32</v>
      </c>
      <c r="L222" s="107">
        <f t="shared" si="57"/>
        <v>0</v>
      </c>
      <c r="M222" s="105">
        <v>45878</v>
      </c>
      <c r="N222" s="93"/>
      <c r="O222" s="92" t="s">
        <v>9</v>
      </c>
      <c r="P222" s="92" t="s">
        <v>8</v>
      </c>
      <c r="Q222" s="92" t="s">
        <v>35</v>
      </c>
      <c r="R222" s="92" t="s">
        <v>2945</v>
      </c>
      <c r="S222" s="98">
        <v>990083</v>
      </c>
      <c r="T222" s="92" t="s">
        <v>3019</v>
      </c>
      <c r="U222" s="92" t="s">
        <v>438</v>
      </c>
      <c r="V222" s="92" t="s">
        <v>3020</v>
      </c>
      <c r="W222" s="96">
        <v>2600</v>
      </c>
      <c r="X222" s="97">
        <v>3237</v>
      </c>
      <c r="Y222" s="94" t="s">
        <v>7</v>
      </c>
      <c r="Z222" s="99">
        <v>23260</v>
      </c>
      <c r="AA222" s="99">
        <v>23260</v>
      </c>
      <c r="AB222" s="98">
        <v>1163</v>
      </c>
      <c r="AC222" s="117" t="s">
        <v>3734</v>
      </c>
      <c r="AD222" s="97">
        <v>1000583</v>
      </c>
      <c r="AE222" s="94" t="s">
        <v>3735</v>
      </c>
      <c r="AF222" s="94" t="s">
        <v>3736</v>
      </c>
      <c r="AG222" s="100" t="str">
        <f t="shared" si="58"/>
        <v>FACTURADO EN FECHA</v>
      </c>
      <c r="AH222" s="100" t="str">
        <f>IFERROR(VLOOKUP(T:T,Plan2!A:D,4,0)," ")</f>
        <v xml:space="preserve"> </v>
      </c>
      <c r="AI222" s="100" t="str">
        <f>IFERROR(VLOOKUP(X:X,'base sif'!A:B,2,0)," ")</f>
        <v>30.581 - S. M. DO OESTE - AB.SUINOS/IND</v>
      </c>
      <c r="AJ222" s="100" t="str">
        <f>IFERROR(VLOOKUP(C222,Plan1!A:E,3,0)," ")</f>
        <v xml:space="preserve">BUSCANDO MEJORAR FECHA </v>
      </c>
      <c r="AK222" s="101">
        <f>IFERROR(VLOOKUP(C222,Plan1!A:E,4,0)," ")</f>
        <v>1</v>
      </c>
      <c r="AL222" s="102" t="str">
        <f>IFERROR(VLOOKUP(C222,Plan1!A:E,5,0)," ")</f>
        <v>PRODUCCIÓN</v>
      </c>
      <c r="AM222" s="102" t="e">
        <f>VLOOKUP(T222,Plan3!A:C,3,0)</f>
        <v>#N/A</v>
      </c>
    </row>
    <row r="223" spans="1:39" s="103" customFormat="1" ht="12.75" customHeight="1" x14ac:dyDescent="0.15">
      <c r="A223" s="92"/>
      <c r="B223" s="92" t="s">
        <v>36</v>
      </c>
      <c r="C223" s="92" t="s">
        <v>3166</v>
      </c>
      <c r="D223" s="93">
        <v>45841</v>
      </c>
      <c r="E223" s="94" t="s">
        <v>3272</v>
      </c>
      <c r="F223" s="95">
        <v>33</v>
      </c>
      <c r="G223" s="93">
        <v>45876</v>
      </c>
      <c r="H223" s="93">
        <v>45886</v>
      </c>
      <c r="I223" s="105">
        <v>45880</v>
      </c>
      <c r="J223" s="105">
        <v>45880</v>
      </c>
      <c r="K223" s="106">
        <f t="shared" si="56"/>
        <v>33</v>
      </c>
      <c r="L223" s="107">
        <f t="shared" si="57"/>
        <v>0</v>
      </c>
      <c r="M223" s="105">
        <v>45880</v>
      </c>
      <c r="N223" s="93"/>
      <c r="O223" s="92" t="s">
        <v>9</v>
      </c>
      <c r="P223" s="92" t="s">
        <v>8</v>
      </c>
      <c r="Q223" s="92" t="s">
        <v>35</v>
      </c>
      <c r="R223" s="92" t="s">
        <v>2945</v>
      </c>
      <c r="S223" s="98">
        <v>990966</v>
      </c>
      <c r="T223" s="92" t="s">
        <v>2567</v>
      </c>
      <c r="U223" s="92" t="s">
        <v>438</v>
      </c>
      <c r="V223" s="92" t="s">
        <v>2568</v>
      </c>
      <c r="W223" s="96">
        <v>3300</v>
      </c>
      <c r="X223" s="97">
        <v>15</v>
      </c>
      <c r="Y223" s="94" t="s">
        <v>7</v>
      </c>
      <c r="Z223" s="99">
        <v>24500</v>
      </c>
      <c r="AA223" s="99">
        <v>24497.79</v>
      </c>
      <c r="AB223" s="98">
        <v>1601</v>
      </c>
      <c r="AC223" s="117"/>
      <c r="AD223" s="97">
        <v>1000328</v>
      </c>
      <c r="AE223" s="94" t="s">
        <v>3737</v>
      </c>
      <c r="AF223" s="94" t="s">
        <v>3738</v>
      </c>
      <c r="AG223" s="100" t="str">
        <f t="shared" si="58"/>
        <v>FACTURADO EN FECHA</v>
      </c>
      <c r="AH223" s="100" t="str">
        <f>IFERROR(VLOOKUP(T:T,Plan2!A:D,4,0)," ")</f>
        <v xml:space="preserve"> </v>
      </c>
      <c r="AI223" s="100" t="str">
        <f>IFERROR(VLOOKUP(X:X,'base sif'!A:B,2,0)," ")</f>
        <v>30.475 - SEBERI - AB.SUINOS/IND.</v>
      </c>
      <c r="AJ223" s="100" t="str">
        <f>IFERROR(VLOOKUP(C223,Plan1!A:E,3,0)," ")</f>
        <v xml:space="preserve"> </v>
      </c>
      <c r="AK223" s="101" t="str">
        <f>IFERROR(VLOOKUP(C223,Plan1!A:E,4,0)," ")</f>
        <v xml:space="preserve"> </v>
      </c>
      <c r="AL223" s="102" t="str">
        <f>IFERROR(VLOOKUP(C223,Plan1!A:E,5,0)," ")</f>
        <v xml:space="preserve"> </v>
      </c>
      <c r="AM223" s="102" t="e">
        <f>VLOOKUP(T223,Plan3!A:C,3,0)</f>
        <v>#N/A</v>
      </c>
    </row>
    <row r="224" spans="1:39" s="103" customFormat="1" ht="12.75" customHeight="1" x14ac:dyDescent="0.15">
      <c r="A224" s="92"/>
      <c r="B224" s="92" t="s">
        <v>36</v>
      </c>
      <c r="C224" s="92" t="s">
        <v>3276</v>
      </c>
      <c r="D224" s="93">
        <v>45848</v>
      </c>
      <c r="E224" s="94" t="s">
        <v>3271</v>
      </c>
      <c r="F224" s="95">
        <v>33</v>
      </c>
      <c r="G224" s="93">
        <v>45880</v>
      </c>
      <c r="H224" s="93">
        <v>45886</v>
      </c>
      <c r="I224" s="105">
        <v>45881</v>
      </c>
      <c r="J224" s="105">
        <v>45881</v>
      </c>
      <c r="K224" s="106">
        <f t="shared" si="56"/>
        <v>33</v>
      </c>
      <c r="L224" s="107">
        <f t="shared" si="57"/>
        <v>0</v>
      </c>
      <c r="M224" s="105"/>
      <c r="N224" s="93"/>
      <c r="O224" s="92" t="s">
        <v>9</v>
      </c>
      <c r="P224" s="92" t="s">
        <v>8</v>
      </c>
      <c r="Q224" s="92" t="s">
        <v>35</v>
      </c>
      <c r="R224" s="92" t="s">
        <v>3072</v>
      </c>
      <c r="S224" s="98">
        <v>586307</v>
      </c>
      <c r="T224" s="92" t="s">
        <v>13</v>
      </c>
      <c r="U224" s="92" t="s">
        <v>438</v>
      </c>
      <c r="V224" s="92" t="s">
        <v>12</v>
      </c>
      <c r="W224" s="96">
        <v>2500</v>
      </c>
      <c r="X224" s="97">
        <v>60</v>
      </c>
      <c r="Y224" s="94" t="s">
        <v>7</v>
      </c>
      <c r="Z224" s="99">
        <v>24500</v>
      </c>
      <c r="AA224" s="99">
        <v>24500</v>
      </c>
      <c r="AB224" s="98">
        <v>1225</v>
      </c>
      <c r="AC224" s="117"/>
      <c r="AD224" s="97">
        <v>994831</v>
      </c>
      <c r="AE224" s="94"/>
      <c r="AF224" s="94"/>
      <c r="AG224" s="100" t="str">
        <f t="shared" ref="AG224:AG230" si="59">IF(AND(I:I&lt;=$H$1:$H$1000,I:I&gt;=$G$1:$G$589),"PROGRAMADOS PARA EMBARQUE","PROGRAMADOS FUERA DE LA SEMANA")</f>
        <v>PROGRAMADOS PARA EMBARQUE</v>
      </c>
      <c r="AH224" s="100" t="str">
        <f>IFERROR(VLOOKUP(T:T,Plan2!A:D,4,0)," ")</f>
        <v xml:space="preserve"> </v>
      </c>
      <c r="AI224" s="100" t="str">
        <f>IFERROR(VLOOKUP(X:X,'base sif'!A:B,2,0)," ")</f>
        <v>30.918 - TRES PASSOS - AB.SUINOS/IND.</v>
      </c>
      <c r="AJ224" s="100" t="str">
        <f>IFERROR(VLOOKUP(C224,Plan1!A:E,3,0)," ")</f>
        <v xml:space="preserve"> </v>
      </c>
      <c r="AK224" s="101" t="str">
        <f>IFERROR(VLOOKUP(C224,Plan1!A:E,4,0)," ")</f>
        <v xml:space="preserve"> </v>
      </c>
      <c r="AL224" s="102" t="str">
        <f>IFERROR(VLOOKUP(C224,Plan1!A:E,5,0)," ")</f>
        <v xml:space="preserve"> </v>
      </c>
      <c r="AM224" s="102" t="str">
        <f>VLOOKUP(T224,Plan3!A:C,3,0)</f>
        <v>CHULETA VETADA</v>
      </c>
    </row>
    <row r="225" spans="1:39" s="103" customFormat="1" ht="12.75" customHeight="1" x14ac:dyDescent="0.15">
      <c r="A225" s="92"/>
      <c r="B225" s="92" t="s">
        <v>36</v>
      </c>
      <c r="C225" s="92" t="s">
        <v>3274</v>
      </c>
      <c r="D225" s="93">
        <v>45848</v>
      </c>
      <c r="E225" s="94" t="s">
        <v>3275</v>
      </c>
      <c r="F225" s="95">
        <v>34</v>
      </c>
      <c r="G225" s="93">
        <v>45887</v>
      </c>
      <c r="H225" s="93">
        <v>45893</v>
      </c>
      <c r="I225" s="105">
        <v>45887</v>
      </c>
      <c r="J225" s="105">
        <v>45887</v>
      </c>
      <c r="K225" s="106">
        <f t="shared" si="56"/>
        <v>34</v>
      </c>
      <c r="L225" s="107">
        <f t="shared" si="57"/>
        <v>0</v>
      </c>
      <c r="M225" s="105"/>
      <c r="N225" s="93"/>
      <c r="O225" s="92" t="s">
        <v>9</v>
      </c>
      <c r="P225" s="92" t="s">
        <v>8</v>
      </c>
      <c r="Q225" s="92" t="s">
        <v>35</v>
      </c>
      <c r="R225" s="92" t="s">
        <v>41</v>
      </c>
      <c r="S225" s="98">
        <v>990967</v>
      </c>
      <c r="T225" s="92" t="s">
        <v>2585</v>
      </c>
      <c r="U225" s="92" t="s">
        <v>438</v>
      </c>
      <c r="V225" s="92" t="s">
        <v>3270</v>
      </c>
      <c r="W225" s="96">
        <v>3300</v>
      </c>
      <c r="X225" s="97">
        <v>15</v>
      </c>
      <c r="Y225" s="94" t="s">
        <v>7</v>
      </c>
      <c r="Z225" s="99">
        <v>24500</v>
      </c>
      <c r="AA225" s="99">
        <v>24500</v>
      </c>
      <c r="AB225" s="98">
        <v>1400</v>
      </c>
      <c r="AC225" s="117"/>
      <c r="AD225" s="97">
        <v>995087</v>
      </c>
      <c r="AE225" s="94"/>
      <c r="AF225" s="94"/>
      <c r="AG225" s="100" t="str">
        <f t="shared" si="59"/>
        <v>PROGRAMADOS PARA EMBARQUE</v>
      </c>
      <c r="AH225" s="100" t="str">
        <f>IFERROR(VLOOKUP(T:T,Plan2!A:D,4,0)," ")</f>
        <v xml:space="preserve"> </v>
      </c>
      <c r="AI225" s="100" t="str">
        <f>IFERROR(VLOOKUP(X:X,'base sif'!A:B,2,0)," ")</f>
        <v>30.475 - SEBERI - AB.SUINOS/IND.</v>
      </c>
      <c r="AJ225" s="100" t="str">
        <f>IFERROR(VLOOKUP(C225,Plan1!A:E,3,0)," ")</f>
        <v xml:space="preserve"> </v>
      </c>
      <c r="AK225" s="101" t="str">
        <f>IFERROR(VLOOKUP(C225,Plan1!A:E,4,0)," ")</f>
        <v xml:space="preserve"> </v>
      </c>
      <c r="AL225" s="102" t="str">
        <f>IFERROR(VLOOKUP(C225,Plan1!A:E,5,0)," ")</f>
        <v xml:space="preserve"> </v>
      </c>
      <c r="AM225" s="102" t="e">
        <f>VLOOKUP(T225,Plan3!A:C,3,0)</f>
        <v>#N/A</v>
      </c>
    </row>
    <row r="226" spans="1:39" s="103" customFormat="1" ht="12.75" customHeight="1" x14ac:dyDescent="0.15">
      <c r="A226" s="190"/>
      <c r="B226" s="92" t="s">
        <v>36</v>
      </c>
      <c r="C226" s="92" t="s">
        <v>3167</v>
      </c>
      <c r="D226" s="93">
        <v>45841</v>
      </c>
      <c r="E226" s="94" t="s">
        <v>3272</v>
      </c>
      <c r="F226" s="95">
        <v>34</v>
      </c>
      <c r="G226" s="93">
        <v>45887</v>
      </c>
      <c r="H226" s="93">
        <v>45893</v>
      </c>
      <c r="I226" s="105">
        <v>45888</v>
      </c>
      <c r="J226" s="105">
        <v>45888</v>
      </c>
      <c r="K226" s="106">
        <f t="shared" si="56"/>
        <v>34</v>
      </c>
      <c r="L226" s="107">
        <f t="shared" si="57"/>
        <v>0</v>
      </c>
      <c r="M226" s="105"/>
      <c r="N226" s="93"/>
      <c r="O226" s="92" t="s">
        <v>9</v>
      </c>
      <c r="P226" s="92" t="s">
        <v>8</v>
      </c>
      <c r="Q226" s="92" t="s">
        <v>35</v>
      </c>
      <c r="R226" s="92" t="s">
        <v>41</v>
      </c>
      <c r="S226" s="98">
        <v>990966</v>
      </c>
      <c r="T226" s="92" t="s">
        <v>2567</v>
      </c>
      <c r="U226" s="92" t="s">
        <v>438</v>
      </c>
      <c r="V226" s="92" t="s">
        <v>2568</v>
      </c>
      <c r="W226" s="96">
        <v>3300</v>
      </c>
      <c r="X226" s="97">
        <v>15</v>
      </c>
      <c r="Y226" s="94" t="s">
        <v>7</v>
      </c>
      <c r="Z226" s="99">
        <v>24500</v>
      </c>
      <c r="AA226" s="99">
        <v>24500</v>
      </c>
      <c r="AB226" s="98">
        <v>1580</v>
      </c>
      <c r="AC226" s="117"/>
      <c r="AD226" s="97">
        <v>1000331</v>
      </c>
      <c r="AE226" s="94"/>
      <c r="AF226" s="94"/>
      <c r="AG226" s="100" t="str">
        <f t="shared" si="59"/>
        <v>PROGRAMADOS PARA EMBARQUE</v>
      </c>
      <c r="AH226" s="100" t="str">
        <f>IFERROR(VLOOKUP(T:T,Plan2!A:D,4,0)," ")</f>
        <v xml:space="preserve"> </v>
      </c>
      <c r="AI226" s="100" t="str">
        <f>IFERROR(VLOOKUP(X:X,'base sif'!A:B,2,0)," ")</f>
        <v>30.475 - SEBERI - AB.SUINOS/IND.</v>
      </c>
      <c r="AJ226" s="100" t="str">
        <f>IFERROR(VLOOKUP(C226,Plan1!A:E,3,0)," ")</f>
        <v xml:space="preserve">BUSCANDO MEJORAR FECHA </v>
      </c>
      <c r="AK226" s="101">
        <f>IFERROR(VLOOKUP(C226,Plan1!A:E,4,0)," ")</f>
        <v>1</v>
      </c>
      <c r="AL226" s="102" t="str">
        <f>IFERROR(VLOOKUP(C226,Plan1!A:E,5,0)," ")</f>
        <v>PRODUCCIÓN</v>
      </c>
      <c r="AM226" s="102" t="e">
        <f>VLOOKUP(T226,Plan3!A:C,3,0)</f>
        <v>#N/A</v>
      </c>
    </row>
    <row r="227" spans="1:39" s="103" customFormat="1" ht="12.75" customHeight="1" x14ac:dyDescent="0.15">
      <c r="A227" s="190"/>
      <c r="B227" s="92" t="s">
        <v>36</v>
      </c>
      <c r="C227" s="92" t="s">
        <v>3442</v>
      </c>
      <c r="D227" s="93">
        <v>45860</v>
      </c>
      <c r="E227" s="94" t="s">
        <v>3440</v>
      </c>
      <c r="F227" s="95">
        <v>34</v>
      </c>
      <c r="G227" s="93">
        <v>45887</v>
      </c>
      <c r="H227" s="93">
        <v>45893</v>
      </c>
      <c r="I227" s="105">
        <v>45889</v>
      </c>
      <c r="J227" s="105">
        <v>45889</v>
      </c>
      <c r="K227" s="106">
        <f t="shared" si="56"/>
        <v>34</v>
      </c>
      <c r="L227" s="107">
        <f t="shared" si="57"/>
        <v>0</v>
      </c>
      <c r="M227" s="105"/>
      <c r="N227" s="93"/>
      <c r="O227" s="92" t="s">
        <v>9</v>
      </c>
      <c r="P227" s="92" t="s">
        <v>8</v>
      </c>
      <c r="Q227" s="92" t="s">
        <v>35</v>
      </c>
      <c r="R227" s="92" t="s">
        <v>1086</v>
      </c>
      <c r="S227" s="98">
        <v>586307</v>
      </c>
      <c r="T227" s="92" t="s">
        <v>13</v>
      </c>
      <c r="U227" s="92" t="s">
        <v>438</v>
      </c>
      <c r="V227" s="92" t="s">
        <v>12</v>
      </c>
      <c r="W227" s="96">
        <v>2475</v>
      </c>
      <c r="X227" s="97">
        <v>876</v>
      </c>
      <c r="Y227" s="94" t="s">
        <v>7</v>
      </c>
      <c r="Z227" s="99">
        <v>24500</v>
      </c>
      <c r="AA227" s="99">
        <v>24500</v>
      </c>
      <c r="AB227" s="98">
        <v>1225</v>
      </c>
      <c r="AC227" s="117"/>
      <c r="AD227" s="97">
        <v>998150</v>
      </c>
      <c r="AE227" s="94"/>
      <c r="AF227" s="94"/>
      <c r="AG227" s="100" t="str">
        <f t="shared" si="59"/>
        <v>PROGRAMADOS PARA EMBARQUE</v>
      </c>
      <c r="AH227" s="100" t="str">
        <f>IFERROR(VLOOKUP(T:T,Plan2!A:D,4,0)," ")</f>
        <v xml:space="preserve"> </v>
      </c>
      <c r="AI227" s="100" t="str">
        <f>IFERROR(VLOOKUP(X:X,'base sif'!A:B,2,0)," ")</f>
        <v>36.827 - ANA RECH - AB.SUINOS/IND.</v>
      </c>
      <c r="AJ227" s="100" t="str">
        <f>IFERROR(VLOOKUP(C227,Plan1!A:E,3,0)," ")</f>
        <v xml:space="preserve"> </v>
      </c>
      <c r="AK227" s="101" t="str">
        <f>IFERROR(VLOOKUP(C227,Plan1!A:E,4,0)," ")</f>
        <v xml:space="preserve"> </v>
      </c>
      <c r="AL227" s="102" t="str">
        <f>IFERROR(VLOOKUP(C227,Plan1!A:E,5,0)," ")</f>
        <v xml:space="preserve"> </v>
      </c>
      <c r="AM227" s="102" t="str">
        <f>VLOOKUP(T227,Plan3!A:C,3,0)</f>
        <v>CHULETA VETADA</v>
      </c>
    </row>
    <row r="228" spans="1:39" s="103" customFormat="1" ht="12.75" customHeight="1" x14ac:dyDescent="0.15">
      <c r="A228" s="190"/>
      <c r="B228" s="92" t="s">
        <v>36</v>
      </c>
      <c r="C228" s="92" t="s">
        <v>3163</v>
      </c>
      <c r="D228" s="93">
        <v>45841</v>
      </c>
      <c r="E228" s="94" t="s">
        <v>3273</v>
      </c>
      <c r="F228" s="95">
        <v>36</v>
      </c>
      <c r="G228" s="93">
        <v>45891</v>
      </c>
      <c r="H228" s="93">
        <v>45906</v>
      </c>
      <c r="I228" s="105">
        <v>45891</v>
      </c>
      <c r="J228" s="105">
        <v>45891</v>
      </c>
      <c r="K228" s="106">
        <f t="shared" si="56"/>
        <v>34</v>
      </c>
      <c r="L228" s="107">
        <f t="shared" si="57"/>
        <v>-2</v>
      </c>
      <c r="M228" s="105"/>
      <c r="N228" s="93"/>
      <c r="O228" s="92" t="s">
        <v>9</v>
      </c>
      <c r="P228" s="92" t="s">
        <v>8</v>
      </c>
      <c r="Q228" s="92" t="s">
        <v>35</v>
      </c>
      <c r="R228" s="92"/>
      <c r="S228" s="98">
        <v>586340</v>
      </c>
      <c r="T228" s="92" t="s">
        <v>39</v>
      </c>
      <c r="U228" s="92" t="s">
        <v>438</v>
      </c>
      <c r="V228" s="92" t="s">
        <v>40</v>
      </c>
      <c r="W228" s="96">
        <v>3400</v>
      </c>
      <c r="X228" s="97">
        <v>15</v>
      </c>
      <c r="Y228" s="94" t="s">
        <v>7</v>
      </c>
      <c r="Z228" s="99">
        <v>24500</v>
      </c>
      <c r="AA228" s="99">
        <v>24500</v>
      </c>
      <c r="AB228" s="98">
        <v>1256</v>
      </c>
      <c r="AC228" s="117"/>
      <c r="AD228" s="97">
        <v>1001408</v>
      </c>
      <c r="AE228" s="94"/>
      <c r="AF228" s="94"/>
      <c r="AG228" s="100" t="str">
        <f t="shared" si="59"/>
        <v>PROGRAMADOS PARA EMBARQUE</v>
      </c>
      <c r="AH228" s="100" t="str">
        <f>IFERROR(VLOOKUP(T:T,Plan2!A:D,4,0)," ")</f>
        <v xml:space="preserve"> </v>
      </c>
      <c r="AI228" s="100" t="str">
        <f>IFERROR(VLOOKUP(X:X,'base sif'!A:B,2,0)," ")</f>
        <v>30.475 - SEBERI - AB.SUINOS/IND.</v>
      </c>
      <c r="AJ228" s="100" t="str">
        <f>IFERROR(VLOOKUP(C228,Plan1!A:E,3,0)," ")</f>
        <v xml:space="preserve"> </v>
      </c>
      <c r="AK228" s="101" t="str">
        <f>IFERROR(VLOOKUP(C228,Plan1!A:E,4,0)," ")</f>
        <v xml:space="preserve"> </v>
      </c>
      <c r="AL228" s="102" t="str">
        <f>IFERROR(VLOOKUP(C228,Plan1!A:E,5,0)," ")</f>
        <v xml:space="preserve"> </v>
      </c>
      <c r="AM228" s="102" t="str">
        <f>VLOOKUP(T228,Plan3!A:C,3,0)</f>
        <v>COSTILLAR</v>
      </c>
    </row>
    <row r="229" spans="1:39" s="103" customFormat="1" ht="12.75" customHeight="1" x14ac:dyDescent="0.15">
      <c r="A229" s="190"/>
      <c r="B229" s="92" t="s">
        <v>36</v>
      </c>
      <c r="C229" s="92" t="s">
        <v>3168</v>
      </c>
      <c r="D229" s="93">
        <v>45841</v>
      </c>
      <c r="E229" s="94" t="s">
        <v>3272</v>
      </c>
      <c r="F229" s="95">
        <v>35</v>
      </c>
      <c r="G229" s="93">
        <v>45894</v>
      </c>
      <c r="H229" s="93">
        <v>45900</v>
      </c>
      <c r="I229" s="105">
        <v>45894</v>
      </c>
      <c r="J229" s="105">
        <v>45894</v>
      </c>
      <c r="K229" s="106">
        <f t="shared" si="56"/>
        <v>35</v>
      </c>
      <c r="L229" s="107">
        <f t="shared" si="57"/>
        <v>0</v>
      </c>
      <c r="M229" s="105"/>
      <c r="N229" s="93"/>
      <c r="O229" s="92" t="s">
        <v>9</v>
      </c>
      <c r="P229" s="92" t="s">
        <v>8</v>
      </c>
      <c r="Q229" s="92" t="s">
        <v>35</v>
      </c>
      <c r="R229" s="92"/>
      <c r="S229" s="98">
        <v>990966</v>
      </c>
      <c r="T229" s="92" t="s">
        <v>2567</v>
      </c>
      <c r="U229" s="92" t="s">
        <v>438</v>
      </c>
      <c r="V229" s="92" t="s">
        <v>2568</v>
      </c>
      <c r="W229" s="96">
        <v>3300</v>
      </c>
      <c r="X229" s="97">
        <v>15</v>
      </c>
      <c r="Y229" s="94" t="s">
        <v>7</v>
      </c>
      <c r="Z229" s="99">
        <v>24500</v>
      </c>
      <c r="AA229" s="99">
        <v>24500</v>
      </c>
      <c r="AB229" s="98">
        <v>1580</v>
      </c>
      <c r="AC229" s="117"/>
      <c r="AD229" s="97">
        <v>1004432</v>
      </c>
      <c r="AE229" s="94"/>
      <c r="AF229" s="94"/>
      <c r="AG229" s="100" t="str">
        <f t="shared" si="59"/>
        <v>PROGRAMADOS PARA EMBARQUE</v>
      </c>
      <c r="AH229" s="100" t="str">
        <f>IFERROR(VLOOKUP(T:T,Plan2!A:D,4,0)," ")</f>
        <v xml:space="preserve"> </v>
      </c>
      <c r="AI229" s="100" t="str">
        <f>IFERROR(VLOOKUP(X:X,'base sif'!A:B,2,0)," ")</f>
        <v>30.475 - SEBERI - AB.SUINOS/IND.</v>
      </c>
      <c r="AJ229" s="100" t="str">
        <f>IFERROR(VLOOKUP(C229,Plan1!A:E,3,0)," ")</f>
        <v xml:space="preserve"> </v>
      </c>
      <c r="AK229" s="101" t="str">
        <f>IFERROR(VLOOKUP(C229,Plan1!A:E,4,0)," ")</f>
        <v xml:space="preserve"> </v>
      </c>
      <c r="AL229" s="102" t="str">
        <f>IFERROR(VLOOKUP(C229,Plan1!A:E,5,0)," ")</f>
        <v xml:space="preserve"> </v>
      </c>
      <c r="AM229" s="102" t="e">
        <f>VLOOKUP(T229,Plan3!A:C,3,0)</f>
        <v>#N/A</v>
      </c>
    </row>
    <row r="230" spans="1:39" s="103" customFormat="1" ht="12.75" customHeight="1" x14ac:dyDescent="0.15">
      <c r="A230" s="190"/>
      <c r="B230" s="92" t="s">
        <v>36</v>
      </c>
      <c r="C230" s="92" t="s">
        <v>3443</v>
      </c>
      <c r="D230" s="93">
        <v>45860</v>
      </c>
      <c r="E230" s="94" t="s">
        <v>3440</v>
      </c>
      <c r="F230" s="95">
        <v>35</v>
      </c>
      <c r="G230" s="93">
        <v>45894</v>
      </c>
      <c r="H230" s="93">
        <v>45900</v>
      </c>
      <c r="I230" s="105">
        <v>45894</v>
      </c>
      <c r="J230" s="105">
        <v>45894</v>
      </c>
      <c r="K230" s="106">
        <f t="shared" si="56"/>
        <v>35</v>
      </c>
      <c r="L230" s="107">
        <f t="shared" si="57"/>
        <v>0</v>
      </c>
      <c r="M230" s="105"/>
      <c r="N230" s="93"/>
      <c r="O230" s="92" t="s">
        <v>9</v>
      </c>
      <c r="P230" s="92" t="s">
        <v>8</v>
      </c>
      <c r="Q230" s="92" t="s">
        <v>35</v>
      </c>
      <c r="R230" s="92" t="s">
        <v>41</v>
      </c>
      <c r="S230" s="98">
        <v>586307</v>
      </c>
      <c r="T230" s="92" t="s">
        <v>13</v>
      </c>
      <c r="U230" s="92" t="s">
        <v>438</v>
      </c>
      <c r="V230" s="92" t="s">
        <v>12</v>
      </c>
      <c r="W230" s="96">
        <v>2475</v>
      </c>
      <c r="X230" s="97">
        <v>15</v>
      </c>
      <c r="Y230" s="94" t="s">
        <v>7</v>
      </c>
      <c r="Z230" s="99">
        <v>24500</v>
      </c>
      <c r="AA230" s="99">
        <v>24500</v>
      </c>
      <c r="AB230" s="98">
        <v>1225</v>
      </c>
      <c r="AC230" s="117"/>
      <c r="AD230" s="97">
        <v>998152</v>
      </c>
      <c r="AE230" s="94"/>
      <c r="AF230" s="94"/>
      <c r="AG230" s="100" t="str">
        <f t="shared" si="59"/>
        <v>PROGRAMADOS PARA EMBARQUE</v>
      </c>
      <c r="AH230" s="100" t="str">
        <f>IFERROR(VLOOKUP(T:T,Plan2!A:D,4,0)," ")</f>
        <v xml:space="preserve"> </v>
      </c>
      <c r="AI230" s="100" t="str">
        <f>IFERROR(VLOOKUP(X:X,'base sif'!A:B,2,0)," ")</f>
        <v>30.475 - SEBERI - AB.SUINOS/IND.</v>
      </c>
      <c r="AJ230" s="100" t="str">
        <f>IFERROR(VLOOKUP(C230,Plan1!A:E,3,0)," ")</f>
        <v xml:space="preserve"> </v>
      </c>
      <c r="AK230" s="101" t="str">
        <f>IFERROR(VLOOKUP(C230,Plan1!A:E,4,0)," ")</f>
        <v xml:space="preserve"> </v>
      </c>
      <c r="AL230" s="102" t="str">
        <f>IFERROR(VLOOKUP(C230,Plan1!A:E,5,0)," ")</f>
        <v xml:space="preserve"> </v>
      </c>
      <c r="AM230" s="102" t="str">
        <f>VLOOKUP(T230,Plan3!A:C,3,0)</f>
        <v>CHULETA VETADA</v>
      </c>
    </row>
    <row r="231" spans="1:39" s="103" customFormat="1" ht="12.75" customHeight="1" x14ac:dyDescent="0.15">
      <c r="A231" s="190" t="s">
        <v>3769</v>
      </c>
      <c r="B231" s="92" t="s">
        <v>36</v>
      </c>
      <c r="C231" s="92" t="s">
        <v>2790</v>
      </c>
      <c r="D231" s="93">
        <v>45792</v>
      </c>
      <c r="E231" s="94" t="s">
        <v>2791</v>
      </c>
      <c r="F231" s="95">
        <v>27</v>
      </c>
      <c r="G231" s="93">
        <v>45838</v>
      </c>
      <c r="H231" s="93">
        <v>45843</v>
      </c>
      <c r="I231" s="105"/>
      <c r="J231" s="105"/>
      <c r="K231" s="106"/>
      <c r="L231" s="107"/>
      <c r="M231" s="105"/>
      <c r="N231" s="93"/>
      <c r="O231" s="92" t="s">
        <v>9</v>
      </c>
      <c r="P231" s="92" t="s">
        <v>8</v>
      </c>
      <c r="Q231" s="92" t="s">
        <v>35</v>
      </c>
      <c r="R231" s="92"/>
      <c r="S231" s="98">
        <v>994509</v>
      </c>
      <c r="T231" s="92" t="s">
        <v>216</v>
      </c>
      <c r="U231" s="92" t="s">
        <v>437</v>
      </c>
      <c r="V231" s="92" t="s">
        <v>217</v>
      </c>
      <c r="W231" s="96">
        <v>1900</v>
      </c>
      <c r="X231" s="97"/>
      <c r="Y231" s="94" t="s">
        <v>7</v>
      </c>
      <c r="Z231" s="99">
        <v>24487.200000000001</v>
      </c>
      <c r="AA231" s="99"/>
      <c r="AB231" s="98"/>
      <c r="AC231" s="117"/>
      <c r="AD231" s="97"/>
      <c r="AE231" s="94"/>
      <c r="AF231" s="94"/>
      <c r="AG231" s="100" t="s">
        <v>1113</v>
      </c>
      <c r="AH231" s="100" t="str">
        <f>IFERROR(VLOOKUP(T:T,Plan2!A:D,4,0)," ")</f>
        <v xml:space="preserve"> </v>
      </c>
      <c r="AI231" s="100" t="str">
        <f>IFERROR(VLOOKUP(X:X,'base sif'!A:B,2,0)," ")</f>
        <v xml:space="preserve"> </v>
      </c>
      <c r="AJ231" s="100" t="s">
        <v>3582</v>
      </c>
      <c r="AK231" s="101" t="str">
        <f>IFERROR(VLOOKUP(C231,Plan1!A:E,4,0)," ")</f>
        <v xml:space="preserve"> </v>
      </c>
      <c r="AL231" s="102" t="str">
        <f>IFERROR(VLOOKUP(C231,Plan1!A:E,5,0)," ")</f>
        <v xml:space="preserve"> </v>
      </c>
      <c r="AM231" s="102" t="str">
        <f>VLOOKUP(T231,Plan3!A:C,3,0)</f>
        <v>POLLO ENTERO 1.9</v>
      </c>
    </row>
    <row r="232" spans="1:39" s="103" customFormat="1" ht="12.75" customHeight="1" x14ac:dyDescent="0.15">
      <c r="A232" s="190" t="s">
        <v>2763</v>
      </c>
      <c r="B232" s="92" t="s">
        <v>36</v>
      </c>
      <c r="C232" s="92" t="s">
        <v>2395</v>
      </c>
      <c r="D232" s="93">
        <v>45740</v>
      </c>
      <c r="E232" s="94" t="s">
        <v>2396</v>
      </c>
      <c r="F232" s="95">
        <v>18</v>
      </c>
      <c r="G232" s="93">
        <v>45775</v>
      </c>
      <c r="H232" s="93">
        <v>45780</v>
      </c>
      <c r="I232" s="105"/>
      <c r="J232" s="105"/>
      <c r="K232" s="106"/>
      <c r="L232" s="107"/>
      <c r="M232" s="105"/>
      <c r="N232" s="93"/>
      <c r="O232" s="92" t="s">
        <v>9</v>
      </c>
      <c r="P232" s="92" t="s">
        <v>8</v>
      </c>
      <c r="Q232" s="92" t="s">
        <v>35</v>
      </c>
      <c r="R232" s="92"/>
      <c r="S232" s="98">
        <v>995782</v>
      </c>
      <c r="T232" s="92" t="s">
        <v>253</v>
      </c>
      <c r="U232" s="92" t="s">
        <v>437</v>
      </c>
      <c r="V232" s="92" t="s">
        <v>2364</v>
      </c>
      <c r="W232" s="96">
        <v>3000</v>
      </c>
      <c r="X232" s="97"/>
      <c r="Y232" s="94" t="s">
        <v>7</v>
      </c>
      <c r="Z232" s="99">
        <v>24492</v>
      </c>
      <c r="AA232" s="99"/>
      <c r="AB232" s="98"/>
      <c r="AC232" s="117"/>
      <c r="AD232" s="97"/>
      <c r="AE232" s="94"/>
      <c r="AF232" s="94"/>
      <c r="AG232" s="100" t="s">
        <v>1113</v>
      </c>
      <c r="AH232" s="100" t="str">
        <f>IFERROR(VLOOKUP(T:T,Plan2!A:D,4,0)," ")</f>
        <v>MARINADOS IQF</v>
      </c>
      <c r="AI232" s="100" t="str">
        <f>IFERROR(VLOOKUP(X:X,'base sif'!A:B,2,0)," ")</f>
        <v xml:space="preserve"> </v>
      </c>
      <c r="AJ232" s="100" t="s">
        <v>3582</v>
      </c>
      <c r="AK232" s="101" t="str">
        <f>IFERROR(VLOOKUP(C232,Plan1!A:E,4,0)," ")</f>
        <v xml:space="preserve"> </v>
      </c>
      <c r="AL232" s="102" t="str">
        <f>IFERROR(VLOOKUP(C232,Plan1!A:E,5,0)," ")</f>
        <v xml:space="preserve"> </v>
      </c>
      <c r="AM232" s="102" t="str">
        <f>VLOOKUP(T232,Plan3!A:C,3,0)</f>
        <v>PECHUGA IQF MARINADA</v>
      </c>
    </row>
    <row r="233" spans="1:39" s="103" customFormat="1" ht="12.75" customHeight="1" x14ac:dyDescent="0.15">
      <c r="A233" s="190" t="s">
        <v>2763</v>
      </c>
      <c r="B233" s="92" t="s">
        <v>36</v>
      </c>
      <c r="C233" s="92" t="s">
        <v>2442</v>
      </c>
      <c r="D233" s="93">
        <v>45751</v>
      </c>
      <c r="E233" s="94" t="s">
        <v>2443</v>
      </c>
      <c r="F233" s="95">
        <v>19</v>
      </c>
      <c r="G233" s="93">
        <v>45782</v>
      </c>
      <c r="H233" s="93">
        <v>45787</v>
      </c>
      <c r="I233" s="105"/>
      <c r="J233" s="105"/>
      <c r="K233" s="106"/>
      <c r="L233" s="107"/>
      <c r="M233" s="105"/>
      <c r="N233" s="93"/>
      <c r="O233" s="92" t="s">
        <v>9</v>
      </c>
      <c r="P233" s="92" t="s">
        <v>8</v>
      </c>
      <c r="Q233" s="92" t="s">
        <v>35</v>
      </c>
      <c r="R233" s="92"/>
      <c r="S233" s="98">
        <v>993289</v>
      </c>
      <c r="T233" s="92" t="s">
        <v>674</v>
      </c>
      <c r="U233" s="92" t="s">
        <v>437</v>
      </c>
      <c r="V233" s="92" t="s">
        <v>217</v>
      </c>
      <c r="W233" s="96">
        <v>1900</v>
      </c>
      <c r="X233" s="97"/>
      <c r="Y233" s="94" t="s">
        <v>7</v>
      </c>
      <c r="Z233" s="99">
        <v>24490.2</v>
      </c>
      <c r="AA233" s="99"/>
      <c r="AB233" s="98"/>
      <c r="AC233" s="117"/>
      <c r="AD233" s="97"/>
      <c r="AE233" s="94"/>
      <c r="AF233" s="94"/>
      <c r="AG233" s="100" t="s">
        <v>1113</v>
      </c>
      <c r="AH233" s="100" t="str">
        <f>IFERROR(VLOOKUP(T:T,Plan2!A:D,4,0)," ")</f>
        <v xml:space="preserve"> </v>
      </c>
      <c r="AI233" s="100" t="str">
        <f>IFERROR(VLOOKUP(X:X,'base sif'!A:B,2,0)," ")</f>
        <v xml:space="preserve"> </v>
      </c>
      <c r="AJ233" s="100" t="s">
        <v>3582</v>
      </c>
      <c r="AK233" s="101">
        <f>IFERROR(VLOOKUP(C233,Plan1!A:E,4,0)," ")</f>
        <v>1</v>
      </c>
      <c r="AL233" s="102" t="str">
        <f>IFERROR(VLOOKUP(C233,Plan1!A:E,5,0)," ")</f>
        <v xml:space="preserve">BLOQUEO SIF </v>
      </c>
      <c r="AM233" s="102" t="str">
        <f>VLOOKUP(T233,Plan3!A:C,3,0)</f>
        <v>POLLO ENTERO 2.1</v>
      </c>
    </row>
    <row r="234" spans="1:39" s="103" customFormat="1" ht="12.75" customHeight="1" x14ac:dyDescent="0.15">
      <c r="A234" s="190" t="s">
        <v>2763</v>
      </c>
      <c r="B234" s="92" t="s">
        <v>36</v>
      </c>
      <c r="C234" s="92" t="s">
        <v>2570</v>
      </c>
      <c r="D234" s="93">
        <v>45764</v>
      </c>
      <c r="E234" s="94" t="s">
        <v>2571</v>
      </c>
      <c r="F234" s="95">
        <v>22</v>
      </c>
      <c r="G234" s="93">
        <v>45796</v>
      </c>
      <c r="H234" s="93">
        <v>45809</v>
      </c>
      <c r="I234" s="105"/>
      <c r="J234" s="105"/>
      <c r="K234" s="106"/>
      <c r="L234" s="107"/>
      <c r="M234" s="105"/>
      <c r="N234" s="93"/>
      <c r="O234" s="92" t="s">
        <v>9</v>
      </c>
      <c r="P234" s="92" t="s">
        <v>8</v>
      </c>
      <c r="Q234" s="92" t="s">
        <v>35</v>
      </c>
      <c r="R234" s="92"/>
      <c r="S234" s="98">
        <v>994509</v>
      </c>
      <c r="T234" s="92" t="s">
        <v>216</v>
      </c>
      <c r="U234" s="92" t="s">
        <v>437</v>
      </c>
      <c r="V234" s="92" t="s">
        <v>217</v>
      </c>
      <c r="W234" s="96">
        <v>1925</v>
      </c>
      <c r="X234" s="97"/>
      <c r="Y234" s="94" t="s">
        <v>7</v>
      </c>
      <c r="Z234" s="99">
        <v>24487.200000000001</v>
      </c>
      <c r="AA234" s="99"/>
      <c r="AB234" s="98"/>
      <c r="AC234" s="117"/>
      <c r="AD234" s="97"/>
      <c r="AE234" s="94"/>
      <c r="AF234" s="94"/>
      <c r="AG234" s="100" t="s">
        <v>1113</v>
      </c>
      <c r="AH234" s="100" t="str">
        <f>IFERROR(VLOOKUP(T:T,Plan2!A:D,4,0)," ")</f>
        <v xml:space="preserve"> </v>
      </c>
      <c r="AI234" s="100" t="str">
        <f>IFERROR(VLOOKUP(X:X,'base sif'!A:B,2,0)," ")</f>
        <v xml:space="preserve"> </v>
      </c>
      <c r="AJ234" s="100" t="s">
        <v>3582</v>
      </c>
      <c r="AK234" s="101" t="str">
        <f>IFERROR(VLOOKUP(C234,Plan1!A:E,4,0)," ")</f>
        <v xml:space="preserve"> </v>
      </c>
      <c r="AL234" s="102" t="str">
        <f>IFERROR(VLOOKUP(C234,Plan1!A:E,5,0)," ")</f>
        <v xml:space="preserve"> </v>
      </c>
      <c r="AM234" s="102" t="str">
        <f>VLOOKUP(T234,Plan3!A:C,3,0)</f>
        <v>POLLO ENTERO 1.9</v>
      </c>
    </row>
    <row r="235" spans="1:39" s="103" customFormat="1" ht="12.75" customHeight="1" x14ac:dyDescent="0.15">
      <c r="A235" s="190" t="s">
        <v>2763</v>
      </c>
      <c r="B235" s="92" t="s">
        <v>36</v>
      </c>
      <c r="C235" s="92" t="s">
        <v>2591</v>
      </c>
      <c r="D235" s="93">
        <v>45764</v>
      </c>
      <c r="E235" s="94" t="s">
        <v>2571</v>
      </c>
      <c r="F235" s="95">
        <v>22</v>
      </c>
      <c r="G235" s="93">
        <v>45803</v>
      </c>
      <c r="H235" s="93">
        <v>45809</v>
      </c>
      <c r="I235" s="105"/>
      <c r="J235" s="105"/>
      <c r="K235" s="106"/>
      <c r="L235" s="107"/>
      <c r="M235" s="105"/>
      <c r="N235" s="93"/>
      <c r="O235" s="92" t="s">
        <v>9</v>
      </c>
      <c r="P235" s="92" t="s">
        <v>8</v>
      </c>
      <c r="Q235" s="92" t="s">
        <v>35</v>
      </c>
      <c r="R235" s="92"/>
      <c r="S235" s="98">
        <v>994509</v>
      </c>
      <c r="T235" s="92" t="s">
        <v>216</v>
      </c>
      <c r="U235" s="92" t="s">
        <v>437</v>
      </c>
      <c r="V235" s="92" t="s">
        <v>217</v>
      </c>
      <c r="W235" s="96">
        <v>1925</v>
      </c>
      <c r="X235" s="97"/>
      <c r="Y235" s="94" t="s">
        <v>7</v>
      </c>
      <c r="Z235" s="99">
        <v>24487.200000000001</v>
      </c>
      <c r="AA235" s="99"/>
      <c r="AB235" s="98"/>
      <c r="AC235" s="117"/>
      <c r="AD235" s="97"/>
      <c r="AE235" s="94"/>
      <c r="AF235" s="94"/>
      <c r="AG235" s="100" t="s">
        <v>1113</v>
      </c>
      <c r="AH235" s="100" t="str">
        <f>IFERROR(VLOOKUP(T:T,Plan2!A:D,4,0)," ")</f>
        <v xml:space="preserve"> </v>
      </c>
      <c r="AI235" s="100" t="str">
        <f>IFERROR(VLOOKUP(X:X,'base sif'!A:B,2,0)," ")</f>
        <v xml:space="preserve"> </v>
      </c>
      <c r="AJ235" s="100" t="s">
        <v>3582</v>
      </c>
      <c r="AK235" s="101" t="str">
        <f>IFERROR(VLOOKUP(C235,Plan1!A:E,4,0)," ")</f>
        <v xml:space="preserve"> </v>
      </c>
      <c r="AL235" s="102" t="str">
        <f>IFERROR(VLOOKUP(C235,Plan1!A:E,5,0)," ")</f>
        <v xml:space="preserve"> </v>
      </c>
      <c r="AM235" s="102" t="str">
        <f>VLOOKUP(T235,Plan3!A:C,3,0)</f>
        <v>POLLO ENTERO 1.9</v>
      </c>
    </row>
    <row r="236" spans="1:39" s="103" customFormat="1" ht="12.75" customHeight="1" x14ac:dyDescent="0.15">
      <c r="A236" s="190" t="s">
        <v>2763</v>
      </c>
      <c r="B236" s="92" t="s">
        <v>36</v>
      </c>
      <c r="C236" s="92" t="s">
        <v>2611</v>
      </c>
      <c r="D236" s="93">
        <v>45764</v>
      </c>
      <c r="E236" s="94" t="s">
        <v>2612</v>
      </c>
      <c r="F236" s="95">
        <v>23</v>
      </c>
      <c r="G236" s="93">
        <v>45810</v>
      </c>
      <c r="H236" s="93">
        <v>45815</v>
      </c>
      <c r="I236" s="105"/>
      <c r="J236" s="105"/>
      <c r="K236" s="106"/>
      <c r="L236" s="107"/>
      <c r="M236" s="105"/>
      <c r="N236" s="93"/>
      <c r="O236" s="92" t="s">
        <v>9</v>
      </c>
      <c r="P236" s="92" t="s">
        <v>8</v>
      </c>
      <c r="Q236" s="92" t="s">
        <v>35</v>
      </c>
      <c r="R236" s="92"/>
      <c r="S236" s="98">
        <v>994509</v>
      </c>
      <c r="T236" s="92" t="s">
        <v>216</v>
      </c>
      <c r="U236" s="92" t="s">
        <v>437</v>
      </c>
      <c r="V236" s="92" t="s">
        <v>217</v>
      </c>
      <c r="W236" s="96">
        <v>1925</v>
      </c>
      <c r="X236" s="97"/>
      <c r="Y236" s="94" t="s">
        <v>7</v>
      </c>
      <c r="Z236" s="99">
        <v>12236</v>
      </c>
      <c r="AA236" s="99"/>
      <c r="AB236" s="98"/>
      <c r="AC236" s="117"/>
      <c r="AD236" s="97"/>
      <c r="AE236" s="94"/>
      <c r="AF236" s="94"/>
      <c r="AG236" s="100" t="s">
        <v>1113</v>
      </c>
      <c r="AH236" s="100" t="str">
        <f>IFERROR(VLOOKUP(T:T,Plan2!A:D,4,0)," ")</f>
        <v xml:space="preserve"> </v>
      </c>
      <c r="AI236" s="100" t="str">
        <f>IFERROR(VLOOKUP(X:X,'base sif'!A:B,2,0)," ")</f>
        <v xml:space="preserve"> </v>
      </c>
      <c r="AJ236" s="100" t="s">
        <v>3582</v>
      </c>
      <c r="AK236" s="101" t="str">
        <f>IFERROR(VLOOKUP(C236,Plan1!A:E,4,0)," ")</f>
        <v xml:space="preserve"> </v>
      </c>
      <c r="AL236" s="102" t="str">
        <f>IFERROR(VLOOKUP(C236,Plan1!A:E,5,0)," ")</f>
        <v xml:space="preserve"> </v>
      </c>
      <c r="AM236" s="102" t="str">
        <f>VLOOKUP(T236,Plan3!A:C,3,0)</f>
        <v>POLLO ENTERO 1.9</v>
      </c>
    </row>
    <row r="237" spans="1:39" s="103" customFormat="1" ht="12.75" customHeight="1" x14ac:dyDescent="0.15">
      <c r="A237" s="92" t="s">
        <v>2763</v>
      </c>
      <c r="B237" s="92" t="s">
        <v>36</v>
      </c>
      <c r="C237" s="92" t="s">
        <v>2613</v>
      </c>
      <c r="D237" s="93">
        <v>45764</v>
      </c>
      <c r="E237" s="94" t="s">
        <v>2614</v>
      </c>
      <c r="F237" s="95">
        <v>23</v>
      </c>
      <c r="G237" s="93">
        <v>45810</v>
      </c>
      <c r="H237" s="93">
        <v>45815</v>
      </c>
      <c r="I237" s="105"/>
      <c r="J237" s="105"/>
      <c r="K237" s="106"/>
      <c r="L237" s="107"/>
      <c r="M237" s="105"/>
      <c r="N237" s="93"/>
      <c r="O237" s="92" t="s">
        <v>9</v>
      </c>
      <c r="P237" s="92" t="s">
        <v>8</v>
      </c>
      <c r="Q237" s="92" t="s">
        <v>35</v>
      </c>
      <c r="R237" s="92"/>
      <c r="S237" s="98">
        <v>994511</v>
      </c>
      <c r="T237" s="92" t="s">
        <v>340</v>
      </c>
      <c r="U237" s="92" t="s">
        <v>437</v>
      </c>
      <c r="V237" s="92" t="s">
        <v>217</v>
      </c>
      <c r="W237" s="96">
        <v>1925</v>
      </c>
      <c r="X237" s="97"/>
      <c r="Y237" s="94" t="s">
        <v>7</v>
      </c>
      <c r="Z237" s="99">
        <v>12240</v>
      </c>
      <c r="AA237" s="99"/>
      <c r="AB237" s="98"/>
      <c r="AC237" s="117"/>
      <c r="AD237" s="97"/>
      <c r="AE237" s="94"/>
      <c r="AF237" s="94"/>
      <c r="AG237" s="100" t="s">
        <v>1113</v>
      </c>
      <c r="AH237" s="100" t="str">
        <f>IFERROR(VLOOKUP(T:T,Plan2!A:D,4,0)," ")</f>
        <v xml:space="preserve"> </v>
      </c>
      <c r="AI237" s="100" t="str">
        <f>IFERROR(VLOOKUP(X:X,'base sif'!A:B,2,0)," ")</f>
        <v xml:space="preserve"> </v>
      </c>
      <c r="AJ237" s="100" t="s">
        <v>3582</v>
      </c>
      <c r="AK237" s="101" t="str">
        <f>IFERROR(VLOOKUP(C237,Plan1!A:E,4,0)," ")</f>
        <v xml:space="preserve"> </v>
      </c>
      <c r="AL237" s="102" t="str">
        <f>IFERROR(VLOOKUP(C237,Plan1!A:E,5,0)," ")</f>
        <v xml:space="preserve"> </v>
      </c>
      <c r="AM237" s="102" t="str">
        <f>VLOOKUP(T237,Plan3!A:C,3,0)</f>
        <v>POLLO ENTERO 2.0</v>
      </c>
    </row>
    <row r="238" spans="1:39" s="103" customFormat="1" ht="12.75" customHeight="1" x14ac:dyDescent="0.15">
      <c r="A238" s="190" t="s">
        <v>2763</v>
      </c>
      <c r="B238" s="92" t="s">
        <v>36</v>
      </c>
      <c r="C238" s="92" t="s">
        <v>2539</v>
      </c>
      <c r="D238" s="93">
        <v>45764</v>
      </c>
      <c r="E238" s="94" t="s">
        <v>2540</v>
      </c>
      <c r="F238" s="95">
        <v>19</v>
      </c>
      <c r="G238" s="93">
        <v>45782</v>
      </c>
      <c r="H238" s="93">
        <v>45787</v>
      </c>
      <c r="I238" s="105"/>
      <c r="J238" s="105"/>
      <c r="K238" s="106"/>
      <c r="L238" s="107"/>
      <c r="M238" s="105"/>
      <c r="N238" s="93"/>
      <c r="O238" s="92" t="s">
        <v>9</v>
      </c>
      <c r="P238" s="92" t="s">
        <v>8</v>
      </c>
      <c r="Q238" s="92" t="s">
        <v>35</v>
      </c>
      <c r="R238" s="92"/>
      <c r="S238" s="98">
        <v>994511</v>
      </c>
      <c r="T238" s="92" t="s">
        <v>340</v>
      </c>
      <c r="U238" s="92" t="s">
        <v>437</v>
      </c>
      <c r="V238" s="92" t="s">
        <v>217</v>
      </c>
      <c r="W238" s="96">
        <v>1925</v>
      </c>
      <c r="X238" s="97"/>
      <c r="Y238" s="94" t="s">
        <v>7</v>
      </c>
      <c r="Z238" s="99">
        <v>24496</v>
      </c>
      <c r="AA238" s="99"/>
      <c r="AB238" s="98"/>
      <c r="AC238" s="117"/>
      <c r="AD238" s="97"/>
      <c r="AE238" s="94"/>
      <c r="AF238" s="94"/>
      <c r="AG238" s="100" t="s">
        <v>1113</v>
      </c>
      <c r="AH238" s="100" t="str">
        <f>IFERROR(VLOOKUP(T:T,Plan2!A:D,4,0)," ")</f>
        <v xml:space="preserve"> </v>
      </c>
      <c r="AI238" s="100" t="str">
        <f>IFERROR(VLOOKUP(X:X,'base sif'!A:B,2,0)," ")</f>
        <v xml:space="preserve"> </v>
      </c>
      <c r="AJ238" s="100" t="s">
        <v>3582</v>
      </c>
      <c r="AK238" s="101">
        <f>IFERROR(VLOOKUP(C238,Plan1!A:E,4,0)," ")</f>
        <v>1</v>
      </c>
      <c r="AL238" s="102" t="str">
        <f>IFERROR(VLOOKUP(C238,Plan1!A:E,5,0)," ")</f>
        <v xml:space="preserve">BLOQUEO SIF </v>
      </c>
      <c r="AM238" s="102" t="str">
        <f>VLOOKUP(T238,Plan3!A:C,3,0)</f>
        <v>POLLO ENTERO 2.0</v>
      </c>
    </row>
    <row r="239" spans="1:39" s="103" customFormat="1" ht="12.75" customHeight="1" x14ac:dyDescent="0.15">
      <c r="A239" s="190" t="s">
        <v>2763</v>
      </c>
      <c r="B239" s="92" t="s">
        <v>36</v>
      </c>
      <c r="C239" s="92" t="s">
        <v>2572</v>
      </c>
      <c r="D239" s="93">
        <v>45764</v>
      </c>
      <c r="E239" s="94" t="s">
        <v>2540</v>
      </c>
      <c r="F239" s="95">
        <v>20</v>
      </c>
      <c r="G239" s="93">
        <v>45789</v>
      </c>
      <c r="H239" s="93">
        <v>45794</v>
      </c>
      <c r="I239" s="105"/>
      <c r="J239" s="105"/>
      <c r="K239" s="106"/>
      <c r="L239" s="107"/>
      <c r="M239" s="105"/>
      <c r="N239" s="93"/>
      <c r="O239" s="92" t="s">
        <v>9</v>
      </c>
      <c r="P239" s="92" t="s">
        <v>8</v>
      </c>
      <c r="Q239" s="92" t="s">
        <v>35</v>
      </c>
      <c r="R239" s="92"/>
      <c r="S239" s="98">
        <v>994511</v>
      </c>
      <c r="T239" s="92" t="s">
        <v>340</v>
      </c>
      <c r="U239" s="92" t="s">
        <v>437</v>
      </c>
      <c r="V239" s="92" t="s">
        <v>217</v>
      </c>
      <c r="W239" s="96">
        <v>1925</v>
      </c>
      <c r="X239" s="97"/>
      <c r="Y239" s="94" t="s">
        <v>7</v>
      </c>
      <c r="Z239" s="99">
        <v>24496</v>
      </c>
      <c r="AA239" s="99"/>
      <c r="AB239" s="98"/>
      <c r="AC239" s="117"/>
      <c r="AD239" s="97"/>
      <c r="AE239" s="94"/>
      <c r="AF239" s="94"/>
      <c r="AG239" s="100" t="s">
        <v>1113</v>
      </c>
      <c r="AH239" s="100" t="str">
        <f>IFERROR(VLOOKUP(T:T,Plan2!A:D,4,0)," ")</f>
        <v xml:space="preserve"> </v>
      </c>
      <c r="AI239" s="100" t="str">
        <f>IFERROR(VLOOKUP(X:X,'base sif'!A:B,2,0)," ")</f>
        <v xml:space="preserve"> </v>
      </c>
      <c r="AJ239" s="100" t="s">
        <v>3582</v>
      </c>
      <c r="AK239" s="101" t="str">
        <f>IFERROR(VLOOKUP(C239,Plan1!A:E,4,0)," ")</f>
        <v xml:space="preserve"> </v>
      </c>
      <c r="AL239" s="102" t="str">
        <f>IFERROR(VLOOKUP(C239,Plan1!A:E,5,0)," ")</f>
        <v xml:space="preserve"> </v>
      </c>
      <c r="AM239" s="102" t="str">
        <f>VLOOKUP(T239,Plan3!A:C,3,0)</f>
        <v>POLLO ENTERO 2.0</v>
      </c>
    </row>
    <row r="240" spans="1:39" s="103" customFormat="1" ht="12.75" customHeight="1" x14ac:dyDescent="0.15">
      <c r="A240" s="190" t="s">
        <v>2763</v>
      </c>
      <c r="B240" s="92" t="s">
        <v>36</v>
      </c>
      <c r="C240" s="92" t="s">
        <v>2615</v>
      </c>
      <c r="D240" s="93">
        <v>45764</v>
      </c>
      <c r="E240" s="94" t="s">
        <v>2540</v>
      </c>
      <c r="F240" s="95">
        <v>21</v>
      </c>
      <c r="G240" s="93">
        <v>45796</v>
      </c>
      <c r="H240" s="93">
        <v>45801</v>
      </c>
      <c r="I240" s="105"/>
      <c r="J240" s="105"/>
      <c r="K240" s="106"/>
      <c r="L240" s="107"/>
      <c r="M240" s="105"/>
      <c r="N240" s="93"/>
      <c r="O240" s="92" t="s">
        <v>9</v>
      </c>
      <c r="P240" s="92" t="s">
        <v>8</v>
      </c>
      <c r="Q240" s="92" t="s">
        <v>35</v>
      </c>
      <c r="R240" s="92"/>
      <c r="S240" s="98">
        <v>994511</v>
      </c>
      <c r="T240" s="92" t="s">
        <v>340</v>
      </c>
      <c r="U240" s="92" t="s">
        <v>437</v>
      </c>
      <c r="V240" s="92" t="s">
        <v>217</v>
      </c>
      <c r="W240" s="96">
        <v>1925</v>
      </c>
      <c r="X240" s="97"/>
      <c r="Y240" s="94" t="s">
        <v>7</v>
      </c>
      <c r="Z240" s="99">
        <v>24480</v>
      </c>
      <c r="AA240" s="99"/>
      <c r="AB240" s="98"/>
      <c r="AC240" s="117"/>
      <c r="AD240" s="97"/>
      <c r="AE240" s="94"/>
      <c r="AF240" s="94"/>
      <c r="AG240" s="100" t="s">
        <v>1113</v>
      </c>
      <c r="AH240" s="100" t="str">
        <f>IFERROR(VLOOKUP(T:T,Plan2!A:D,4,0)," ")</f>
        <v xml:space="preserve"> </v>
      </c>
      <c r="AI240" s="100" t="str">
        <f>IFERROR(VLOOKUP(X:X,'base sif'!A:B,2,0)," ")</f>
        <v xml:space="preserve"> </v>
      </c>
      <c r="AJ240" s="100" t="s">
        <v>3582</v>
      </c>
      <c r="AK240" s="101" t="str">
        <f>IFERROR(VLOOKUP(C240,Plan1!A:E,4,0)," ")</f>
        <v xml:space="preserve"> </v>
      </c>
      <c r="AL240" s="102" t="str">
        <f>IFERROR(VLOOKUP(C240,Plan1!A:E,5,0)," ")</f>
        <v xml:space="preserve"> </v>
      </c>
      <c r="AM240" s="102" t="str">
        <f>VLOOKUP(T240,Plan3!A:C,3,0)</f>
        <v>POLLO ENTERO 2.0</v>
      </c>
    </row>
    <row r="241" spans="1:39" s="103" customFormat="1" ht="12.75" customHeight="1" x14ac:dyDescent="0.15">
      <c r="A241" s="190" t="s">
        <v>2763</v>
      </c>
      <c r="B241" s="92" t="s">
        <v>36</v>
      </c>
      <c r="C241" s="92" t="s">
        <v>2616</v>
      </c>
      <c r="D241" s="93">
        <v>45764</v>
      </c>
      <c r="E241" s="94" t="s">
        <v>2540</v>
      </c>
      <c r="F241" s="95">
        <v>23</v>
      </c>
      <c r="G241" s="93">
        <v>45810</v>
      </c>
      <c r="H241" s="93">
        <v>45815</v>
      </c>
      <c r="I241" s="105"/>
      <c r="J241" s="105"/>
      <c r="K241" s="106"/>
      <c r="L241" s="107"/>
      <c r="M241" s="105"/>
      <c r="N241" s="93"/>
      <c r="O241" s="92" t="s">
        <v>9</v>
      </c>
      <c r="P241" s="92" t="s">
        <v>8</v>
      </c>
      <c r="Q241" s="92" t="s">
        <v>35</v>
      </c>
      <c r="R241" s="92"/>
      <c r="S241" s="98">
        <v>994511</v>
      </c>
      <c r="T241" s="92" t="s">
        <v>340</v>
      </c>
      <c r="U241" s="92" t="s">
        <v>437</v>
      </c>
      <c r="V241" s="92" t="s">
        <v>217</v>
      </c>
      <c r="W241" s="96">
        <v>1925</v>
      </c>
      <c r="X241" s="97"/>
      <c r="Y241" s="94" t="s">
        <v>7</v>
      </c>
      <c r="Z241" s="99">
        <v>24496</v>
      </c>
      <c r="AA241" s="99"/>
      <c r="AB241" s="98"/>
      <c r="AC241" s="117"/>
      <c r="AD241" s="97"/>
      <c r="AE241" s="94"/>
      <c r="AF241" s="94"/>
      <c r="AG241" s="100" t="s">
        <v>1113</v>
      </c>
      <c r="AH241" s="100" t="str">
        <f>IFERROR(VLOOKUP(T:T,Plan2!A:D,4,0)," ")</f>
        <v xml:space="preserve"> </v>
      </c>
      <c r="AI241" s="100" t="str">
        <f>IFERROR(VLOOKUP(X:X,'base sif'!A:B,2,0)," ")</f>
        <v xml:space="preserve"> </v>
      </c>
      <c r="AJ241" s="100" t="s">
        <v>3582</v>
      </c>
      <c r="AK241" s="101" t="str">
        <f>IFERROR(VLOOKUP(C241,Plan1!A:E,4,0)," ")</f>
        <v xml:space="preserve"> </v>
      </c>
      <c r="AL241" s="102" t="str">
        <f>IFERROR(VLOOKUP(C241,Plan1!A:E,5,0)," ")</f>
        <v xml:space="preserve"> </v>
      </c>
      <c r="AM241" s="102" t="str">
        <f>VLOOKUP(T241,Plan3!A:C,3,0)</f>
        <v>POLLO ENTERO 2.0</v>
      </c>
    </row>
    <row r="242" spans="1:39" s="103" customFormat="1" ht="12.75" customHeight="1" x14ac:dyDescent="0.15">
      <c r="A242" s="190" t="s">
        <v>2763</v>
      </c>
      <c r="B242" s="92" t="s">
        <v>36</v>
      </c>
      <c r="C242" s="92" t="s">
        <v>2534</v>
      </c>
      <c r="D242" s="93">
        <v>45764</v>
      </c>
      <c r="E242" s="94" t="s">
        <v>2535</v>
      </c>
      <c r="F242" s="95">
        <v>19</v>
      </c>
      <c r="G242" s="93">
        <v>45782</v>
      </c>
      <c r="H242" s="93">
        <v>45787</v>
      </c>
      <c r="I242" s="105"/>
      <c r="J242" s="105"/>
      <c r="K242" s="106"/>
      <c r="L242" s="107"/>
      <c r="M242" s="105"/>
      <c r="N242" s="93"/>
      <c r="O242" s="92" t="s">
        <v>9</v>
      </c>
      <c r="P242" s="92" t="s">
        <v>8</v>
      </c>
      <c r="Q242" s="92" t="s">
        <v>35</v>
      </c>
      <c r="R242" s="92"/>
      <c r="S242" s="98">
        <v>993288</v>
      </c>
      <c r="T242" s="92" t="s">
        <v>678</v>
      </c>
      <c r="U242" s="92" t="s">
        <v>437</v>
      </c>
      <c r="V242" s="92" t="s">
        <v>217</v>
      </c>
      <c r="W242" s="96">
        <v>1925</v>
      </c>
      <c r="X242" s="97"/>
      <c r="Y242" s="94" t="s">
        <v>7</v>
      </c>
      <c r="Z242" s="99">
        <v>24486</v>
      </c>
      <c r="AA242" s="99"/>
      <c r="AB242" s="98"/>
      <c r="AC242" s="117"/>
      <c r="AD242" s="97"/>
      <c r="AE242" s="94"/>
      <c r="AF242" s="94"/>
      <c r="AG242" s="100" t="s">
        <v>1113</v>
      </c>
      <c r="AH242" s="100" t="str">
        <f>IFERROR(VLOOKUP(T:T,Plan2!A:D,4,0)," ")</f>
        <v xml:space="preserve"> </v>
      </c>
      <c r="AI242" s="100" t="str">
        <f>IFERROR(VLOOKUP(X:X,'base sif'!A:B,2,0)," ")</f>
        <v xml:space="preserve"> </v>
      </c>
      <c r="AJ242" s="100" t="s">
        <v>3582</v>
      </c>
      <c r="AK242" s="101">
        <f>IFERROR(VLOOKUP(C242,Plan1!A:E,4,0)," ")</f>
        <v>1</v>
      </c>
      <c r="AL242" s="102" t="str">
        <f>IFERROR(VLOOKUP(C242,Plan1!A:E,5,0)," ")</f>
        <v xml:space="preserve">BLOQUEO SIF </v>
      </c>
      <c r="AM242" s="102" t="str">
        <f>VLOOKUP(T242,Plan3!A:C,3,0)</f>
        <v>POLLO ENTERO 2.2</v>
      </c>
    </row>
    <row r="243" spans="1:39" s="103" customFormat="1" ht="12.75" customHeight="1" x14ac:dyDescent="0.15">
      <c r="A243" s="190" t="s">
        <v>2763</v>
      </c>
      <c r="B243" s="92" t="s">
        <v>36</v>
      </c>
      <c r="C243" s="92" t="s">
        <v>2541</v>
      </c>
      <c r="D243" s="93">
        <v>45764</v>
      </c>
      <c r="E243" s="94" t="s">
        <v>2535</v>
      </c>
      <c r="F243" s="95">
        <v>19</v>
      </c>
      <c r="G243" s="93">
        <v>45782</v>
      </c>
      <c r="H243" s="93">
        <v>45787</v>
      </c>
      <c r="I243" s="105"/>
      <c r="J243" s="105"/>
      <c r="K243" s="106"/>
      <c r="L243" s="107"/>
      <c r="M243" s="105"/>
      <c r="N243" s="93"/>
      <c r="O243" s="92" t="s">
        <v>9</v>
      </c>
      <c r="P243" s="92" t="s">
        <v>8</v>
      </c>
      <c r="Q243" s="92" t="s">
        <v>35</v>
      </c>
      <c r="R243" s="92"/>
      <c r="S243" s="98">
        <v>993288</v>
      </c>
      <c r="T243" s="92" t="s">
        <v>678</v>
      </c>
      <c r="U243" s="92" t="s">
        <v>437</v>
      </c>
      <c r="V243" s="92" t="s">
        <v>217</v>
      </c>
      <c r="W243" s="96">
        <v>1925</v>
      </c>
      <c r="X243" s="97"/>
      <c r="Y243" s="94" t="s">
        <v>7</v>
      </c>
      <c r="Z243" s="99">
        <v>24486</v>
      </c>
      <c r="AA243" s="99"/>
      <c r="AB243" s="98"/>
      <c r="AC243" s="117"/>
      <c r="AD243" s="97"/>
      <c r="AE243" s="94"/>
      <c r="AF243" s="94"/>
      <c r="AG243" s="100" t="s">
        <v>1113</v>
      </c>
      <c r="AH243" s="100" t="str">
        <f>IFERROR(VLOOKUP(T:T,Plan2!A:D,4,0)," ")</f>
        <v xml:space="preserve"> </v>
      </c>
      <c r="AI243" s="100" t="str">
        <f>IFERROR(VLOOKUP(X:X,'base sif'!A:B,2,0)," ")</f>
        <v xml:space="preserve"> </v>
      </c>
      <c r="AJ243" s="100" t="s">
        <v>3582</v>
      </c>
      <c r="AK243" s="101">
        <f>IFERROR(VLOOKUP(C243,Plan1!A:E,4,0)," ")</f>
        <v>1</v>
      </c>
      <c r="AL243" s="102" t="str">
        <f>IFERROR(VLOOKUP(C243,Plan1!A:E,5,0)," ")</f>
        <v xml:space="preserve">BLOQUEO SIF </v>
      </c>
      <c r="AM243" s="102" t="str">
        <f>VLOOKUP(T243,Plan3!A:C,3,0)</f>
        <v>POLLO ENTERO 2.2</v>
      </c>
    </row>
    <row r="244" spans="1:39" s="103" customFormat="1" ht="12.75" customHeight="1" x14ac:dyDescent="0.15">
      <c r="A244" s="190" t="s">
        <v>2763</v>
      </c>
      <c r="B244" s="92" t="s">
        <v>36</v>
      </c>
      <c r="C244" s="92" t="s">
        <v>2546</v>
      </c>
      <c r="D244" s="93">
        <v>45764</v>
      </c>
      <c r="E244" s="94" t="s">
        <v>2535</v>
      </c>
      <c r="F244" s="95">
        <v>20</v>
      </c>
      <c r="G244" s="93">
        <v>45789</v>
      </c>
      <c r="H244" s="93">
        <v>45794</v>
      </c>
      <c r="I244" s="105"/>
      <c r="J244" s="105"/>
      <c r="K244" s="106"/>
      <c r="L244" s="107"/>
      <c r="M244" s="105"/>
      <c r="N244" s="93"/>
      <c r="O244" s="92" t="s">
        <v>9</v>
      </c>
      <c r="P244" s="92" t="s">
        <v>8</v>
      </c>
      <c r="Q244" s="92" t="s">
        <v>35</v>
      </c>
      <c r="R244" s="92"/>
      <c r="S244" s="98">
        <v>993288</v>
      </c>
      <c r="T244" s="92" t="s">
        <v>678</v>
      </c>
      <c r="U244" s="92" t="s">
        <v>437</v>
      </c>
      <c r="V244" s="92" t="s">
        <v>217</v>
      </c>
      <c r="W244" s="96">
        <v>1925</v>
      </c>
      <c r="X244" s="97"/>
      <c r="Y244" s="94" t="s">
        <v>7</v>
      </c>
      <c r="Z244" s="99">
        <v>24486</v>
      </c>
      <c r="AA244" s="99"/>
      <c r="AB244" s="98"/>
      <c r="AC244" s="117"/>
      <c r="AD244" s="97"/>
      <c r="AE244" s="94"/>
      <c r="AF244" s="94"/>
      <c r="AG244" s="100" t="s">
        <v>1113</v>
      </c>
      <c r="AH244" s="100" t="str">
        <f>IFERROR(VLOOKUP(T:T,Plan2!A:D,4,0)," ")</f>
        <v xml:space="preserve"> </v>
      </c>
      <c r="AI244" s="100" t="str">
        <f>IFERROR(VLOOKUP(X:X,'base sif'!A:B,2,0)," ")</f>
        <v xml:space="preserve"> </v>
      </c>
      <c r="AJ244" s="100" t="s">
        <v>3582</v>
      </c>
      <c r="AK244" s="101" t="str">
        <f>IFERROR(VLOOKUP(C244,Plan1!A:E,4,0)," ")</f>
        <v xml:space="preserve"> </v>
      </c>
      <c r="AL244" s="102" t="str">
        <f>IFERROR(VLOOKUP(C244,Plan1!A:E,5,0)," ")</f>
        <v xml:space="preserve"> </v>
      </c>
      <c r="AM244" s="102" t="str">
        <f>VLOOKUP(T244,Plan3!A:C,3,0)</f>
        <v>POLLO ENTERO 2.2</v>
      </c>
    </row>
    <row r="245" spans="1:39" s="103" customFormat="1" ht="12.75" customHeight="1" x14ac:dyDescent="0.15">
      <c r="A245" s="190" t="s">
        <v>2763</v>
      </c>
      <c r="B245" s="92" t="s">
        <v>36</v>
      </c>
      <c r="C245" s="92" t="s">
        <v>2547</v>
      </c>
      <c r="D245" s="93">
        <v>45764</v>
      </c>
      <c r="E245" s="94" t="s">
        <v>2535</v>
      </c>
      <c r="F245" s="95">
        <v>20</v>
      </c>
      <c r="G245" s="93">
        <v>45789</v>
      </c>
      <c r="H245" s="93">
        <v>45794</v>
      </c>
      <c r="I245" s="105"/>
      <c r="J245" s="105"/>
      <c r="K245" s="106"/>
      <c r="L245" s="107"/>
      <c r="M245" s="105"/>
      <c r="N245" s="93"/>
      <c r="O245" s="92" t="s">
        <v>9</v>
      </c>
      <c r="P245" s="92" t="s">
        <v>8</v>
      </c>
      <c r="Q245" s="92" t="s">
        <v>35</v>
      </c>
      <c r="R245" s="92"/>
      <c r="S245" s="98">
        <v>993288</v>
      </c>
      <c r="T245" s="92" t="s">
        <v>678</v>
      </c>
      <c r="U245" s="92" t="s">
        <v>437</v>
      </c>
      <c r="V245" s="92" t="s">
        <v>217</v>
      </c>
      <c r="W245" s="96">
        <v>1925</v>
      </c>
      <c r="X245" s="97"/>
      <c r="Y245" s="94" t="s">
        <v>7</v>
      </c>
      <c r="Z245" s="99">
        <v>24486</v>
      </c>
      <c r="AA245" s="99"/>
      <c r="AB245" s="98"/>
      <c r="AC245" s="117"/>
      <c r="AD245" s="97"/>
      <c r="AE245" s="94"/>
      <c r="AF245" s="94"/>
      <c r="AG245" s="100" t="s">
        <v>1113</v>
      </c>
      <c r="AH245" s="100" t="str">
        <f>IFERROR(VLOOKUP(T:T,Plan2!A:D,4,0)," ")</f>
        <v xml:space="preserve"> </v>
      </c>
      <c r="AI245" s="100" t="str">
        <f>IFERROR(VLOOKUP(X:X,'base sif'!A:B,2,0)," ")</f>
        <v xml:space="preserve"> </v>
      </c>
      <c r="AJ245" s="100" t="s">
        <v>3582</v>
      </c>
      <c r="AK245" s="101" t="str">
        <f>IFERROR(VLOOKUP(C245,Plan1!A:E,4,0)," ")</f>
        <v xml:space="preserve"> </v>
      </c>
      <c r="AL245" s="102" t="str">
        <f>IFERROR(VLOOKUP(C245,Plan1!A:E,5,0)," ")</f>
        <v xml:space="preserve"> </v>
      </c>
      <c r="AM245" s="102" t="str">
        <f>VLOOKUP(T245,Plan3!A:C,3,0)</f>
        <v>POLLO ENTERO 2.2</v>
      </c>
    </row>
    <row r="246" spans="1:39" s="103" customFormat="1" ht="12.75" customHeight="1" x14ac:dyDescent="0.15">
      <c r="A246" s="190" t="s">
        <v>2763</v>
      </c>
      <c r="B246" s="92" t="s">
        <v>36</v>
      </c>
      <c r="C246" s="92" t="s">
        <v>2573</v>
      </c>
      <c r="D246" s="93">
        <v>45764</v>
      </c>
      <c r="E246" s="94" t="s">
        <v>2535</v>
      </c>
      <c r="F246" s="95">
        <v>21</v>
      </c>
      <c r="G246" s="93">
        <v>45796</v>
      </c>
      <c r="H246" s="93">
        <v>45801</v>
      </c>
      <c r="I246" s="105"/>
      <c r="J246" s="105"/>
      <c r="K246" s="106"/>
      <c r="L246" s="107"/>
      <c r="M246" s="105"/>
      <c r="N246" s="93"/>
      <c r="O246" s="92" t="s">
        <v>9</v>
      </c>
      <c r="P246" s="92" t="s">
        <v>8</v>
      </c>
      <c r="Q246" s="92" t="s">
        <v>35</v>
      </c>
      <c r="R246" s="92"/>
      <c r="S246" s="98">
        <v>993288</v>
      </c>
      <c r="T246" s="92" t="s">
        <v>678</v>
      </c>
      <c r="U246" s="92" t="s">
        <v>437</v>
      </c>
      <c r="V246" s="92" t="s">
        <v>217</v>
      </c>
      <c r="W246" s="96">
        <v>1925</v>
      </c>
      <c r="X246" s="97"/>
      <c r="Y246" s="94" t="s">
        <v>7</v>
      </c>
      <c r="Z246" s="99">
        <v>24486</v>
      </c>
      <c r="AA246" s="99"/>
      <c r="AB246" s="98"/>
      <c r="AC246" s="117"/>
      <c r="AD246" s="97"/>
      <c r="AE246" s="94"/>
      <c r="AF246" s="94"/>
      <c r="AG246" s="100" t="s">
        <v>1113</v>
      </c>
      <c r="AH246" s="100" t="str">
        <f>IFERROR(VLOOKUP(T:T,Plan2!A:D,4,0)," ")</f>
        <v xml:space="preserve"> </v>
      </c>
      <c r="AI246" s="100" t="str">
        <f>IFERROR(VLOOKUP(X:X,'base sif'!A:B,2,0)," ")</f>
        <v xml:space="preserve"> </v>
      </c>
      <c r="AJ246" s="100" t="s">
        <v>3582</v>
      </c>
      <c r="AK246" s="101" t="str">
        <f>IFERROR(VLOOKUP(C246,Plan1!A:E,4,0)," ")</f>
        <v xml:space="preserve"> </v>
      </c>
      <c r="AL246" s="102" t="str">
        <f>IFERROR(VLOOKUP(C246,Plan1!A:E,5,0)," ")</f>
        <v xml:space="preserve"> </v>
      </c>
      <c r="AM246" s="102" t="str">
        <f>VLOOKUP(T246,Plan3!A:C,3,0)</f>
        <v>POLLO ENTERO 2.2</v>
      </c>
    </row>
    <row r="247" spans="1:39" s="103" customFormat="1" ht="12.75" customHeight="1" x14ac:dyDescent="0.15">
      <c r="A247" s="190" t="s">
        <v>2763</v>
      </c>
      <c r="B247" s="92" t="s">
        <v>36</v>
      </c>
      <c r="C247" s="92" t="s">
        <v>2617</v>
      </c>
      <c r="D247" s="93">
        <v>45764</v>
      </c>
      <c r="E247" s="94" t="s">
        <v>2535</v>
      </c>
      <c r="F247" s="95">
        <v>23</v>
      </c>
      <c r="G247" s="93">
        <v>45810</v>
      </c>
      <c r="H247" s="93">
        <v>45815</v>
      </c>
      <c r="I247" s="105"/>
      <c r="J247" s="105"/>
      <c r="K247" s="106"/>
      <c r="L247" s="107"/>
      <c r="M247" s="105"/>
      <c r="N247" s="93"/>
      <c r="O247" s="92" t="s">
        <v>9</v>
      </c>
      <c r="P247" s="92" t="s">
        <v>8</v>
      </c>
      <c r="Q247" s="92" t="s">
        <v>35</v>
      </c>
      <c r="R247" s="92"/>
      <c r="S247" s="98">
        <v>993288</v>
      </c>
      <c r="T247" s="92" t="s">
        <v>678</v>
      </c>
      <c r="U247" s="92" t="s">
        <v>437</v>
      </c>
      <c r="V247" s="92" t="s">
        <v>217</v>
      </c>
      <c r="W247" s="96">
        <v>1925</v>
      </c>
      <c r="X247" s="97"/>
      <c r="Y247" s="94" t="s">
        <v>7</v>
      </c>
      <c r="Z247" s="99">
        <v>24486</v>
      </c>
      <c r="AA247" s="99"/>
      <c r="AB247" s="98"/>
      <c r="AC247" s="117"/>
      <c r="AD247" s="97"/>
      <c r="AE247" s="94"/>
      <c r="AF247" s="94"/>
      <c r="AG247" s="100" t="s">
        <v>1113</v>
      </c>
      <c r="AH247" s="100" t="str">
        <f>IFERROR(VLOOKUP(T:T,Plan2!A:D,4,0)," ")</f>
        <v xml:space="preserve"> </v>
      </c>
      <c r="AI247" s="100" t="str">
        <f>IFERROR(VLOOKUP(X:X,'base sif'!A:B,2,0)," ")</f>
        <v xml:space="preserve"> </v>
      </c>
      <c r="AJ247" s="100" t="s">
        <v>3582</v>
      </c>
      <c r="AK247" s="101" t="str">
        <f>IFERROR(VLOOKUP(C247,Plan1!A:E,4,0)," ")</f>
        <v xml:space="preserve"> </v>
      </c>
      <c r="AL247" s="102" t="str">
        <f>IFERROR(VLOOKUP(C247,Plan1!A:E,5,0)," ")</f>
        <v xml:space="preserve"> </v>
      </c>
      <c r="AM247" s="102" t="str">
        <f>VLOOKUP(T247,Plan3!A:C,3,0)</f>
        <v>POLLO ENTERO 2.2</v>
      </c>
    </row>
    <row r="248" spans="1:39" s="103" customFormat="1" ht="12.75" customHeight="1" x14ac:dyDescent="0.15">
      <c r="A248" s="190" t="s">
        <v>2763</v>
      </c>
      <c r="B248" s="92" t="s">
        <v>36</v>
      </c>
      <c r="C248" s="92" t="s">
        <v>2548</v>
      </c>
      <c r="D248" s="93">
        <v>45764</v>
      </c>
      <c r="E248" s="94" t="s">
        <v>2549</v>
      </c>
      <c r="F248" s="95">
        <v>19</v>
      </c>
      <c r="G248" s="93">
        <v>45782</v>
      </c>
      <c r="H248" s="93">
        <v>45787</v>
      </c>
      <c r="I248" s="105"/>
      <c r="J248" s="105"/>
      <c r="K248" s="106"/>
      <c r="L248" s="107"/>
      <c r="M248" s="105"/>
      <c r="N248" s="93"/>
      <c r="O248" s="92" t="s">
        <v>9</v>
      </c>
      <c r="P248" s="92" t="s">
        <v>8</v>
      </c>
      <c r="Q248" s="92" t="s">
        <v>35</v>
      </c>
      <c r="R248" s="92"/>
      <c r="S248" s="98">
        <v>993289</v>
      </c>
      <c r="T248" s="92" t="s">
        <v>674</v>
      </c>
      <c r="U248" s="92" t="s">
        <v>437</v>
      </c>
      <c r="V248" s="92" t="s">
        <v>217</v>
      </c>
      <c r="W248" s="96">
        <v>1925</v>
      </c>
      <c r="X248" s="97"/>
      <c r="Y248" s="94" t="s">
        <v>7</v>
      </c>
      <c r="Z248" s="99">
        <v>24490.2</v>
      </c>
      <c r="AA248" s="99"/>
      <c r="AB248" s="98"/>
      <c r="AC248" s="117"/>
      <c r="AD248" s="97"/>
      <c r="AE248" s="94"/>
      <c r="AF248" s="94"/>
      <c r="AG248" s="100" t="s">
        <v>1113</v>
      </c>
      <c r="AH248" s="100" t="str">
        <f>IFERROR(VLOOKUP(T:T,Plan2!A:D,4,0)," ")</f>
        <v xml:space="preserve"> </v>
      </c>
      <c r="AI248" s="100" t="str">
        <f>IFERROR(VLOOKUP(X:X,'base sif'!A:B,2,0)," ")</f>
        <v xml:space="preserve"> </v>
      </c>
      <c r="AJ248" s="100" t="s">
        <v>3582</v>
      </c>
      <c r="AK248" s="101" t="str">
        <f>IFERROR(VLOOKUP(C248,Plan1!A:E,4,0)," ")</f>
        <v xml:space="preserve"> </v>
      </c>
      <c r="AL248" s="102" t="str">
        <f>IFERROR(VLOOKUP(C248,Plan1!A:E,5,0)," ")</f>
        <v xml:space="preserve"> </v>
      </c>
      <c r="AM248" s="102" t="str">
        <f>VLOOKUP(T248,Plan3!A:C,3,0)</f>
        <v>POLLO ENTERO 2.1</v>
      </c>
    </row>
    <row r="249" spans="1:39" s="103" customFormat="1" ht="12.75" customHeight="1" x14ac:dyDescent="0.15">
      <c r="A249" s="190" t="s">
        <v>2763</v>
      </c>
      <c r="B249" s="92" t="s">
        <v>36</v>
      </c>
      <c r="C249" s="92" t="s">
        <v>2557</v>
      </c>
      <c r="D249" s="93">
        <v>45764</v>
      </c>
      <c r="E249" s="94" t="s">
        <v>2549</v>
      </c>
      <c r="F249" s="95">
        <v>20</v>
      </c>
      <c r="G249" s="93">
        <v>45789</v>
      </c>
      <c r="H249" s="93">
        <v>45794</v>
      </c>
      <c r="I249" s="105"/>
      <c r="J249" s="105"/>
      <c r="K249" s="106"/>
      <c r="L249" s="107"/>
      <c r="M249" s="105"/>
      <c r="N249" s="93"/>
      <c r="O249" s="92" t="s">
        <v>9</v>
      </c>
      <c r="P249" s="92" t="s">
        <v>8</v>
      </c>
      <c r="Q249" s="92" t="s">
        <v>35</v>
      </c>
      <c r="R249" s="92"/>
      <c r="S249" s="98">
        <v>993289</v>
      </c>
      <c r="T249" s="92" t="s">
        <v>674</v>
      </c>
      <c r="U249" s="92" t="s">
        <v>437</v>
      </c>
      <c r="V249" s="92" t="s">
        <v>217</v>
      </c>
      <c r="W249" s="96">
        <v>1925</v>
      </c>
      <c r="X249" s="97"/>
      <c r="Y249" s="94" t="s">
        <v>7</v>
      </c>
      <c r="Z249" s="99">
        <v>24490.2</v>
      </c>
      <c r="AA249" s="99"/>
      <c r="AB249" s="98"/>
      <c r="AC249" s="117"/>
      <c r="AD249" s="97"/>
      <c r="AE249" s="94"/>
      <c r="AF249" s="94"/>
      <c r="AG249" s="100" t="s">
        <v>1113</v>
      </c>
      <c r="AH249" s="100" t="str">
        <f>IFERROR(VLOOKUP(T:T,Plan2!A:D,4,0)," ")</f>
        <v xml:space="preserve"> </v>
      </c>
      <c r="AI249" s="100" t="str">
        <f>IFERROR(VLOOKUP(X:X,'base sif'!A:B,2,0)," ")</f>
        <v xml:space="preserve"> </v>
      </c>
      <c r="AJ249" s="100" t="s">
        <v>3582</v>
      </c>
      <c r="AK249" s="101" t="str">
        <f>IFERROR(VLOOKUP(C249,Plan1!A:E,4,0)," ")</f>
        <v xml:space="preserve"> </v>
      </c>
      <c r="AL249" s="102" t="str">
        <f>IFERROR(VLOOKUP(C249,Plan1!A:E,5,0)," ")</f>
        <v xml:space="preserve"> </v>
      </c>
      <c r="AM249" s="102" t="str">
        <f>VLOOKUP(T249,Plan3!A:C,3,0)</f>
        <v>POLLO ENTERO 2.1</v>
      </c>
    </row>
    <row r="250" spans="1:39" s="103" customFormat="1" ht="12.75" customHeight="1" x14ac:dyDescent="0.15">
      <c r="A250" s="190" t="s">
        <v>2763</v>
      </c>
      <c r="B250" s="92" t="s">
        <v>36</v>
      </c>
      <c r="C250" s="92" t="s">
        <v>2558</v>
      </c>
      <c r="D250" s="93">
        <v>45764</v>
      </c>
      <c r="E250" s="94" t="s">
        <v>2549</v>
      </c>
      <c r="F250" s="95">
        <v>20</v>
      </c>
      <c r="G250" s="93">
        <v>45789</v>
      </c>
      <c r="H250" s="93">
        <v>45794</v>
      </c>
      <c r="I250" s="105"/>
      <c r="J250" s="105"/>
      <c r="K250" s="106"/>
      <c r="L250" s="107"/>
      <c r="M250" s="105"/>
      <c r="N250" s="93"/>
      <c r="O250" s="92" t="s">
        <v>9</v>
      </c>
      <c r="P250" s="92" t="s">
        <v>8</v>
      </c>
      <c r="Q250" s="92" t="s">
        <v>35</v>
      </c>
      <c r="R250" s="92"/>
      <c r="S250" s="98">
        <v>993289</v>
      </c>
      <c r="T250" s="92" t="s">
        <v>674</v>
      </c>
      <c r="U250" s="92" t="s">
        <v>437</v>
      </c>
      <c r="V250" s="92" t="s">
        <v>217</v>
      </c>
      <c r="W250" s="96">
        <v>1925</v>
      </c>
      <c r="X250" s="97"/>
      <c r="Y250" s="94" t="s">
        <v>7</v>
      </c>
      <c r="Z250" s="99">
        <v>24490.2</v>
      </c>
      <c r="AA250" s="99"/>
      <c r="AB250" s="98"/>
      <c r="AC250" s="117"/>
      <c r="AD250" s="97"/>
      <c r="AE250" s="94"/>
      <c r="AF250" s="94"/>
      <c r="AG250" s="100" t="s">
        <v>1113</v>
      </c>
      <c r="AH250" s="100" t="str">
        <f>IFERROR(VLOOKUP(T:T,Plan2!A:D,4,0)," ")</f>
        <v xml:space="preserve"> </v>
      </c>
      <c r="AI250" s="100" t="str">
        <f>IFERROR(VLOOKUP(X:X,'base sif'!A:B,2,0)," ")</f>
        <v xml:space="preserve"> </v>
      </c>
      <c r="AJ250" s="100" t="s">
        <v>3582</v>
      </c>
      <c r="AK250" s="101" t="str">
        <f>IFERROR(VLOOKUP(C250,Plan1!A:E,4,0)," ")</f>
        <v xml:space="preserve"> </v>
      </c>
      <c r="AL250" s="102" t="str">
        <f>IFERROR(VLOOKUP(C250,Plan1!A:E,5,0)," ")</f>
        <v xml:space="preserve"> </v>
      </c>
      <c r="AM250" s="102" t="str">
        <f>VLOOKUP(T250,Plan3!A:C,3,0)</f>
        <v>POLLO ENTERO 2.1</v>
      </c>
    </row>
    <row r="251" spans="1:39" s="103" customFormat="1" ht="12.75" customHeight="1" x14ac:dyDescent="0.15">
      <c r="A251" s="190" t="s">
        <v>2763</v>
      </c>
      <c r="B251" s="92" t="s">
        <v>36</v>
      </c>
      <c r="C251" s="92" t="s">
        <v>2574</v>
      </c>
      <c r="D251" s="93">
        <v>45764</v>
      </c>
      <c r="E251" s="94" t="s">
        <v>2549</v>
      </c>
      <c r="F251" s="95">
        <v>21</v>
      </c>
      <c r="G251" s="93">
        <v>45796</v>
      </c>
      <c r="H251" s="93">
        <v>45801</v>
      </c>
      <c r="I251" s="105"/>
      <c r="J251" s="105"/>
      <c r="K251" s="106"/>
      <c r="L251" s="107"/>
      <c r="M251" s="105"/>
      <c r="N251" s="93"/>
      <c r="O251" s="92" t="s">
        <v>9</v>
      </c>
      <c r="P251" s="92" t="s">
        <v>8</v>
      </c>
      <c r="Q251" s="92" t="s">
        <v>35</v>
      </c>
      <c r="R251" s="92"/>
      <c r="S251" s="98">
        <v>993289</v>
      </c>
      <c r="T251" s="92" t="s">
        <v>674</v>
      </c>
      <c r="U251" s="92" t="s">
        <v>437</v>
      </c>
      <c r="V251" s="92" t="s">
        <v>217</v>
      </c>
      <c r="W251" s="96">
        <v>1925</v>
      </c>
      <c r="X251" s="97"/>
      <c r="Y251" s="94" t="s">
        <v>7</v>
      </c>
      <c r="Z251" s="99">
        <v>24490.2</v>
      </c>
      <c r="AA251" s="99"/>
      <c r="AB251" s="98"/>
      <c r="AC251" s="117"/>
      <c r="AD251" s="97"/>
      <c r="AE251" s="94"/>
      <c r="AF251" s="94"/>
      <c r="AG251" s="100" t="s">
        <v>1113</v>
      </c>
      <c r="AH251" s="100" t="str">
        <f>IFERROR(VLOOKUP(T:T,Plan2!A:D,4,0)," ")</f>
        <v xml:space="preserve"> </v>
      </c>
      <c r="AI251" s="100" t="str">
        <f>IFERROR(VLOOKUP(X:X,'base sif'!A:B,2,0)," ")</f>
        <v xml:space="preserve"> </v>
      </c>
      <c r="AJ251" s="100" t="s">
        <v>3582</v>
      </c>
      <c r="AK251" s="101" t="str">
        <f>IFERROR(VLOOKUP(C251,Plan1!A:E,4,0)," ")</f>
        <v xml:space="preserve"> </v>
      </c>
      <c r="AL251" s="102" t="str">
        <f>IFERROR(VLOOKUP(C251,Plan1!A:E,5,0)," ")</f>
        <v xml:space="preserve"> </v>
      </c>
      <c r="AM251" s="102" t="str">
        <f>VLOOKUP(T251,Plan3!A:C,3,0)</f>
        <v>POLLO ENTERO 2.1</v>
      </c>
    </row>
    <row r="252" spans="1:39" s="103" customFormat="1" ht="12.75" customHeight="1" x14ac:dyDescent="0.15">
      <c r="A252" s="190" t="s">
        <v>2763</v>
      </c>
      <c r="B252" s="92" t="s">
        <v>36</v>
      </c>
      <c r="C252" s="92" t="s">
        <v>2575</v>
      </c>
      <c r="D252" s="93">
        <v>45764</v>
      </c>
      <c r="E252" s="94" t="s">
        <v>2549</v>
      </c>
      <c r="F252" s="95">
        <v>21</v>
      </c>
      <c r="G252" s="93">
        <v>45796</v>
      </c>
      <c r="H252" s="93">
        <v>45801</v>
      </c>
      <c r="I252" s="105"/>
      <c r="J252" s="105"/>
      <c r="K252" s="106"/>
      <c r="L252" s="107"/>
      <c r="M252" s="105"/>
      <c r="N252" s="93"/>
      <c r="O252" s="92" t="s">
        <v>9</v>
      </c>
      <c r="P252" s="92" t="s">
        <v>8</v>
      </c>
      <c r="Q252" s="92" t="s">
        <v>35</v>
      </c>
      <c r="R252" s="92"/>
      <c r="S252" s="98">
        <v>993289</v>
      </c>
      <c r="T252" s="92" t="s">
        <v>674</v>
      </c>
      <c r="U252" s="92" t="s">
        <v>437</v>
      </c>
      <c r="V252" s="92" t="s">
        <v>217</v>
      </c>
      <c r="W252" s="96">
        <v>1925</v>
      </c>
      <c r="X252" s="97"/>
      <c r="Y252" s="94" t="s">
        <v>7</v>
      </c>
      <c r="Z252" s="99">
        <v>24490.2</v>
      </c>
      <c r="AA252" s="99"/>
      <c r="AB252" s="98"/>
      <c r="AC252" s="117"/>
      <c r="AD252" s="97"/>
      <c r="AE252" s="94"/>
      <c r="AF252" s="94"/>
      <c r="AG252" s="100" t="s">
        <v>1113</v>
      </c>
      <c r="AH252" s="100" t="str">
        <f>IFERROR(VLOOKUP(T:T,Plan2!A:D,4,0)," ")</f>
        <v xml:space="preserve"> </v>
      </c>
      <c r="AI252" s="100" t="str">
        <f>IFERROR(VLOOKUP(X:X,'base sif'!A:B,2,0)," ")</f>
        <v xml:space="preserve"> </v>
      </c>
      <c r="AJ252" s="100" t="s">
        <v>3582</v>
      </c>
      <c r="AK252" s="101" t="str">
        <f>IFERROR(VLOOKUP(C252,Plan1!A:E,4,0)," ")</f>
        <v xml:space="preserve"> </v>
      </c>
      <c r="AL252" s="102" t="str">
        <f>IFERROR(VLOOKUP(C252,Plan1!A:E,5,0)," ")</f>
        <v xml:space="preserve"> </v>
      </c>
      <c r="AM252" s="102" t="str">
        <f>VLOOKUP(T252,Plan3!A:C,3,0)</f>
        <v>POLLO ENTERO 2.1</v>
      </c>
    </row>
    <row r="253" spans="1:39" s="103" customFormat="1" ht="12.75" customHeight="1" x14ac:dyDescent="0.15">
      <c r="A253" s="190" t="s">
        <v>2763</v>
      </c>
      <c r="B253" s="92" t="s">
        <v>36</v>
      </c>
      <c r="C253" s="92" t="s">
        <v>2583</v>
      </c>
      <c r="D253" s="93">
        <v>45764</v>
      </c>
      <c r="E253" s="94" t="s">
        <v>2549</v>
      </c>
      <c r="F253" s="95">
        <v>22</v>
      </c>
      <c r="G253" s="93">
        <v>45803</v>
      </c>
      <c r="H253" s="93">
        <v>45809</v>
      </c>
      <c r="I253" s="105"/>
      <c r="J253" s="105"/>
      <c r="K253" s="106"/>
      <c r="L253" s="107"/>
      <c r="M253" s="105"/>
      <c r="N253" s="93"/>
      <c r="O253" s="92" t="s">
        <v>9</v>
      </c>
      <c r="P253" s="92" t="s">
        <v>8</v>
      </c>
      <c r="Q253" s="92" t="s">
        <v>35</v>
      </c>
      <c r="R253" s="92"/>
      <c r="S253" s="98">
        <v>993289</v>
      </c>
      <c r="T253" s="92" t="s">
        <v>674</v>
      </c>
      <c r="U253" s="92" t="s">
        <v>437</v>
      </c>
      <c r="V253" s="92" t="s">
        <v>217</v>
      </c>
      <c r="W253" s="96">
        <v>1925</v>
      </c>
      <c r="X253" s="97"/>
      <c r="Y253" s="94" t="s">
        <v>7</v>
      </c>
      <c r="Z253" s="99">
        <v>24490.2</v>
      </c>
      <c r="AA253" s="99"/>
      <c r="AB253" s="98"/>
      <c r="AC253" s="117"/>
      <c r="AD253" s="97"/>
      <c r="AE253" s="94"/>
      <c r="AF253" s="94"/>
      <c r="AG253" s="100" t="s">
        <v>1113</v>
      </c>
      <c r="AH253" s="100" t="str">
        <f>IFERROR(VLOOKUP(T:T,Plan2!A:D,4,0)," ")</f>
        <v xml:space="preserve"> </v>
      </c>
      <c r="AI253" s="100" t="str">
        <f>IFERROR(VLOOKUP(X:X,'base sif'!A:B,2,0)," ")</f>
        <v xml:space="preserve"> </v>
      </c>
      <c r="AJ253" s="100" t="s">
        <v>3582</v>
      </c>
      <c r="AK253" s="101" t="str">
        <f>IFERROR(VLOOKUP(C253,Plan1!A:E,4,0)," ")</f>
        <v xml:space="preserve"> </v>
      </c>
      <c r="AL253" s="102" t="str">
        <f>IFERROR(VLOOKUP(C253,Plan1!A:E,5,0)," ")</f>
        <v xml:space="preserve"> </v>
      </c>
      <c r="AM253" s="102" t="str">
        <f>VLOOKUP(T253,Plan3!A:C,3,0)</f>
        <v>POLLO ENTERO 2.1</v>
      </c>
    </row>
    <row r="254" spans="1:39" s="103" customFormat="1" ht="12.75" customHeight="1" x14ac:dyDescent="0.15">
      <c r="A254" s="190" t="s">
        <v>2763</v>
      </c>
      <c r="B254" s="92" t="s">
        <v>36</v>
      </c>
      <c r="C254" s="92" t="s">
        <v>2586</v>
      </c>
      <c r="D254" s="93">
        <v>45764</v>
      </c>
      <c r="E254" s="94" t="s">
        <v>2549</v>
      </c>
      <c r="F254" s="95">
        <v>22</v>
      </c>
      <c r="G254" s="93">
        <v>45803</v>
      </c>
      <c r="H254" s="93">
        <v>45809</v>
      </c>
      <c r="I254" s="105"/>
      <c r="J254" s="105"/>
      <c r="K254" s="106"/>
      <c r="L254" s="107"/>
      <c r="M254" s="105"/>
      <c r="N254" s="93"/>
      <c r="O254" s="92" t="s">
        <v>9</v>
      </c>
      <c r="P254" s="92" t="s">
        <v>8</v>
      </c>
      <c r="Q254" s="92" t="s">
        <v>35</v>
      </c>
      <c r="R254" s="92"/>
      <c r="S254" s="98">
        <v>993289</v>
      </c>
      <c r="T254" s="92" t="s">
        <v>674</v>
      </c>
      <c r="U254" s="92" t="s">
        <v>437</v>
      </c>
      <c r="V254" s="92" t="s">
        <v>217</v>
      </c>
      <c r="W254" s="96">
        <v>1925</v>
      </c>
      <c r="X254" s="97"/>
      <c r="Y254" s="94" t="s">
        <v>7</v>
      </c>
      <c r="Z254" s="99">
        <v>24490.2</v>
      </c>
      <c r="AA254" s="99"/>
      <c r="AB254" s="98"/>
      <c r="AC254" s="117"/>
      <c r="AD254" s="97"/>
      <c r="AE254" s="94"/>
      <c r="AF254" s="94"/>
      <c r="AG254" s="100" t="s">
        <v>1113</v>
      </c>
      <c r="AH254" s="100" t="str">
        <f>IFERROR(VLOOKUP(T:T,Plan2!A:D,4,0)," ")</f>
        <v xml:space="preserve"> </v>
      </c>
      <c r="AI254" s="100" t="str">
        <f>IFERROR(VLOOKUP(X:X,'base sif'!A:B,2,0)," ")</f>
        <v xml:space="preserve"> </v>
      </c>
      <c r="AJ254" s="100" t="s">
        <v>3582</v>
      </c>
      <c r="AK254" s="101" t="str">
        <f>IFERROR(VLOOKUP(C254,Plan1!A:E,4,0)," ")</f>
        <v xml:space="preserve"> </v>
      </c>
      <c r="AL254" s="102" t="str">
        <f>IFERROR(VLOOKUP(C254,Plan1!A:E,5,0)," ")</f>
        <v xml:space="preserve"> </v>
      </c>
      <c r="AM254" s="102" t="str">
        <f>VLOOKUP(T254,Plan3!A:C,3,0)</f>
        <v>POLLO ENTERO 2.1</v>
      </c>
    </row>
    <row r="255" spans="1:39" s="103" customFormat="1" ht="12.75" customHeight="1" x14ac:dyDescent="0.15">
      <c r="A255" s="190" t="s">
        <v>2763</v>
      </c>
      <c r="B255" s="92" t="s">
        <v>36</v>
      </c>
      <c r="C255" s="92" t="s">
        <v>2618</v>
      </c>
      <c r="D255" s="93">
        <v>45764</v>
      </c>
      <c r="E255" s="94" t="s">
        <v>2549</v>
      </c>
      <c r="F255" s="95">
        <v>23</v>
      </c>
      <c r="G255" s="93">
        <v>45810</v>
      </c>
      <c r="H255" s="93">
        <v>45815</v>
      </c>
      <c r="I255" s="105"/>
      <c r="J255" s="105"/>
      <c r="K255" s="106"/>
      <c r="L255" s="107"/>
      <c r="M255" s="105"/>
      <c r="N255" s="93"/>
      <c r="O255" s="92" t="s">
        <v>9</v>
      </c>
      <c r="P255" s="92" t="s">
        <v>8</v>
      </c>
      <c r="Q255" s="92" t="s">
        <v>35</v>
      </c>
      <c r="R255" s="92"/>
      <c r="S255" s="98">
        <v>993289</v>
      </c>
      <c r="T255" s="92" t="s">
        <v>674</v>
      </c>
      <c r="U255" s="92" t="s">
        <v>437</v>
      </c>
      <c r="V255" s="92" t="s">
        <v>217</v>
      </c>
      <c r="W255" s="96">
        <v>1925</v>
      </c>
      <c r="X255" s="97"/>
      <c r="Y255" s="94" t="s">
        <v>7</v>
      </c>
      <c r="Z255" s="99">
        <v>24490.2</v>
      </c>
      <c r="AA255" s="99"/>
      <c r="AB255" s="98"/>
      <c r="AC255" s="117"/>
      <c r="AD255" s="97"/>
      <c r="AE255" s="94"/>
      <c r="AF255" s="94"/>
      <c r="AG255" s="100" t="s">
        <v>1113</v>
      </c>
      <c r="AH255" s="100" t="str">
        <f>IFERROR(VLOOKUP(T:T,Plan2!A:D,4,0)," ")</f>
        <v xml:space="preserve"> </v>
      </c>
      <c r="AI255" s="100" t="str">
        <f>IFERROR(VLOOKUP(X:X,'base sif'!A:B,2,0)," ")</f>
        <v xml:space="preserve"> </v>
      </c>
      <c r="AJ255" s="100" t="s">
        <v>3582</v>
      </c>
      <c r="AK255" s="101" t="str">
        <f>IFERROR(VLOOKUP(C255,Plan1!A:E,4,0)," ")</f>
        <v xml:space="preserve"> </v>
      </c>
      <c r="AL255" s="102" t="str">
        <f>IFERROR(VLOOKUP(C255,Plan1!A:E,5,0)," ")</f>
        <v xml:space="preserve"> </v>
      </c>
      <c r="AM255" s="102" t="str">
        <f>VLOOKUP(T255,Plan3!A:C,3,0)</f>
        <v>POLLO ENTERO 2.1</v>
      </c>
    </row>
    <row r="256" spans="1:39" s="103" customFormat="1" ht="12.75" customHeight="1" x14ac:dyDescent="0.15">
      <c r="A256" s="190" t="s">
        <v>2763</v>
      </c>
      <c r="B256" s="92" t="s">
        <v>36</v>
      </c>
      <c r="C256" s="92" t="s">
        <v>2619</v>
      </c>
      <c r="D256" s="93">
        <v>45764</v>
      </c>
      <c r="E256" s="94" t="s">
        <v>2549</v>
      </c>
      <c r="F256" s="95">
        <v>23</v>
      </c>
      <c r="G256" s="93">
        <v>45810</v>
      </c>
      <c r="H256" s="93">
        <v>45815</v>
      </c>
      <c r="I256" s="105"/>
      <c r="J256" s="105"/>
      <c r="K256" s="106"/>
      <c r="L256" s="107"/>
      <c r="M256" s="105"/>
      <c r="N256" s="93"/>
      <c r="O256" s="92" t="s">
        <v>9</v>
      </c>
      <c r="P256" s="92" t="s">
        <v>8</v>
      </c>
      <c r="Q256" s="92" t="s">
        <v>35</v>
      </c>
      <c r="R256" s="92"/>
      <c r="S256" s="98">
        <v>993289</v>
      </c>
      <c r="T256" s="92" t="s">
        <v>674</v>
      </c>
      <c r="U256" s="92" t="s">
        <v>437</v>
      </c>
      <c r="V256" s="92" t="s">
        <v>217</v>
      </c>
      <c r="W256" s="96">
        <v>1925</v>
      </c>
      <c r="X256" s="97"/>
      <c r="Y256" s="94" t="s">
        <v>7</v>
      </c>
      <c r="Z256" s="99">
        <v>24490.2</v>
      </c>
      <c r="AA256" s="99"/>
      <c r="AB256" s="98"/>
      <c r="AC256" s="117"/>
      <c r="AD256" s="97"/>
      <c r="AE256" s="94"/>
      <c r="AF256" s="94"/>
      <c r="AG256" s="100" t="s">
        <v>1113</v>
      </c>
      <c r="AH256" s="100" t="str">
        <f>IFERROR(VLOOKUP(T:T,Plan2!A:D,4,0)," ")</f>
        <v xml:space="preserve"> </v>
      </c>
      <c r="AI256" s="100" t="str">
        <f>IFERROR(VLOOKUP(X:X,'base sif'!A:B,2,0)," ")</f>
        <v xml:space="preserve"> </v>
      </c>
      <c r="AJ256" s="100" t="s">
        <v>3582</v>
      </c>
      <c r="AK256" s="101" t="str">
        <f>IFERROR(VLOOKUP(C256,Plan1!A:E,4,0)," ")</f>
        <v xml:space="preserve"> </v>
      </c>
      <c r="AL256" s="102" t="str">
        <f>IFERROR(VLOOKUP(C256,Plan1!A:E,5,0)," ")</f>
        <v xml:space="preserve"> </v>
      </c>
      <c r="AM256" s="102" t="str">
        <f>VLOOKUP(T256,Plan3!A:C,3,0)</f>
        <v>POLLO ENTERO 2.1</v>
      </c>
    </row>
    <row r="257" spans="1:39" s="103" customFormat="1" ht="12.75" customHeight="1" x14ac:dyDescent="0.15">
      <c r="A257" s="190" t="s">
        <v>2763</v>
      </c>
      <c r="B257" s="92" t="s">
        <v>36</v>
      </c>
      <c r="C257" s="92" t="s">
        <v>2620</v>
      </c>
      <c r="D257" s="93">
        <v>45764</v>
      </c>
      <c r="E257" s="94" t="s">
        <v>2621</v>
      </c>
      <c r="F257" s="95">
        <v>23</v>
      </c>
      <c r="G257" s="93">
        <v>45810</v>
      </c>
      <c r="H257" s="93">
        <v>45815</v>
      </c>
      <c r="I257" s="105"/>
      <c r="J257" s="105"/>
      <c r="K257" s="106"/>
      <c r="L257" s="107"/>
      <c r="M257" s="105"/>
      <c r="N257" s="93"/>
      <c r="O257" s="92" t="s">
        <v>9</v>
      </c>
      <c r="P257" s="92" t="s">
        <v>8</v>
      </c>
      <c r="Q257" s="92" t="s">
        <v>35</v>
      </c>
      <c r="R257" s="92"/>
      <c r="S257" s="98">
        <v>993288</v>
      </c>
      <c r="T257" s="92" t="s">
        <v>678</v>
      </c>
      <c r="U257" s="92" t="s">
        <v>437</v>
      </c>
      <c r="V257" s="92" t="s">
        <v>217</v>
      </c>
      <c r="W257" s="96">
        <v>1865</v>
      </c>
      <c r="X257" s="97"/>
      <c r="Y257" s="94" t="s">
        <v>7</v>
      </c>
      <c r="Z257" s="99">
        <v>23993.200000000001</v>
      </c>
      <c r="AA257" s="99"/>
      <c r="AB257" s="98"/>
      <c r="AC257" s="117"/>
      <c r="AD257" s="97"/>
      <c r="AE257" s="94"/>
      <c r="AF257" s="94"/>
      <c r="AG257" s="100" t="s">
        <v>1113</v>
      </c>
      <c r="AH257" s="100" t="str">
        <f>IFERROR(VLOOKUP(T:T,Plan2!A:D,4,0)," ")</f>
        <v xml:space="preserve"> </v>
      </c>
      <c r="AI257" s="100" t="str">
        <f>IFERROR(VLOOKUP(X:X,'base sif'!A:B,2,0)," ")</f>
        <v xml:space="preserve"> </v>
      </c>
      <c r="AJ257" s="100" t="s">
        <v>3582</v>
      </c>
      <c r="AK257" s="101" t="str">
        <f>IFERROR(VLOOKUP(C257,Plan1!A:E,4,0)," ")</f>
        <v xml:space="preserve"> </v>
      </c>
      <c r="AL257" s="102" t="str">
        <f>IFERROR(VLOOKUP(C257,Plan1!A:E,5,0)," ")</f>
        <v xml:space="preserve"> </v>
      </c>
      <c r="AM257" s="102" t="str">
        <f>VLOOKUP(T257,Plan3!A:C,3,0)</f>
        <v>POLLO ENTERO 2.2</v>
      </c>
    </row>
    <row r="258" spans="1:39" s="103" customFormat="1" ht="12.75" customHeight="1" x14ac:dyDescent="0.15">
      <c r="A258" s="190" t="s">
        <v>2763</v>
      </c>
      <c r="B258" s="92" t="s">
        <v>36</v>
      </c>
      <c r="C258" s="92" t="s">
        <v>2622</v>
      </c>
      <c r="D258" s="93">
        <v>45764</v>
      </c>
      <c r="E258" s="94" t="s">
        <v>2621</v>
      </c>
      <c r="F258" s="95">
        <v>24</v>
      </c>
      <c r="G258" s="93">
        <v>45817</v>
      </c>
      <c r="H258" s="93">
        <v>45822</v>
      </c>
      <c r="I258" s="105"/>
      <c r="J258" s="105"/>
      <c r="K258" s="106"/>
      <c r="L258" s="107"/>
      <c r="M258" s="105"/>
      <c r="N258" s="93"/>
      <c r="O258" s="92" t="s">
        <v>9</v>
      </c>
      <c r="P258" s="92" t="s">
        <v>8</v>
      </c>
      <c r="Q258" s="92" t="s">
        <v>35</v>
      </c>
      <c r="R258" s="92"/>
      <c r="S258" s="98">
        <v>993288</v>
      </c>
      <c r="T258" s="92" t="s">
        <v>678</v>
      </c>
      <c r="U258" s="92" t="s">
        <v>437</v>
      </c>
      <c r="V258" s="92" t="s">
        <v>217</v>
      </c>
      <c r="W258" s="96">
        <v>1865</v>
      </c>
      <c r="X258" s="97"/>
      <c r="Y258" s="94" t="s">
        <v>7</v>
      </c>
      <c r="Z258" s="99">
        <v>23993.200000000001</v>
      </c>
      <c r="AA258" s="99"/>
      <c r="AB258" s="98"/>
      <c r="AC258" s="117"/>
      <c r="AD258" s="97"/>
      <c r="AE258" s="94"/>
      <c r="AF258" s="94"/>
      <c r="AG258" s="100" t="s">
        <v>1113</v>
      </c>
      <c r="AH258" s="100" t="str">
        <f>IFERROR(VLOOKUP(T:T,Plan2!A:D,4,0)," ")</f>
        <v xml:space="preserve"> </v>
      </c>
      <c r="AI258" s="100" t="str">
        <f>IFERROR(VLOOKUP(X:X,'base sif'!A:B,2,0)," ")</f>
        <v xml:space="preserve"> </v>
      </c>
      <c r="AJ258" s="100" t="s">
        <v>3582</v>
      </c>
      <c r="AK258" s="101" t="str">
        <f>IFERROR(VLOOKUP(C258,Plan1!A:E,4,0)," ")</f>
        <v xml:space="preserve"> </v>
      </c>
      <c r="AL258" s="102" t="str">
        <f>IFERROR(VLOOKUP(C258,Plan1!A:E,5,0)," ")</f>
        <v xml:space="preserve"> </v>
      </c>
      <c r="AM258" s="102" t="str">
        <f>VLOOKUP(T258,Plan3!A:C,3,0)</f>
        <v>POLLO ENTERO 2.2</v>
      </c>
    </row>
    <row r="259" spans="1:39" s="103" customFormat="1" ht="12.75" customHeight="1" x14ac:dyDescent="0.15">
      <c r="A259" s="190" t="s">
        <v>2763</v>
      </c>
      <c r="B259" s="92" t="s">
        <v>36</v>
      </c>
      <c r="C259" s="92" t="s">
        <v>2623</v>
      </c>
      <c r="D259" s="93">
        <v>45764</v>
      </c>
      <c r="E259" s="94" t="s">
        <v>2621</v>
      </c>
      <c r="F259" s="95">
        <v>24</v>
      </c>
      <c r="G259" s="93">
        <v>45817</v>
      </c>
      <c r="H259" s="93">
        <v>45822</v>
      </c>
      <c r="I259" s="105"/>
      <c r="J259" s="105"/>
      <c r="K259" s="106"/>
      <c r="L259" s="107"/>
      <c r="M259" s="105"/>
      <c r="N259" s="93"/>
      <c r="O259" s="92" t="s">
        <v>9</v>
      </c>
      <c r="P259" s="92" t="s">
        <v>8</v>
      </c>
      <c r="Q259" s="92" t="s">
        <v>35</v>
      </c>
      <c r="R259" s="92"/>
      <c r="S259" s="98">
        <v>993288</v>
      </c>
      <c r="T259" s="92" t="s">
        <v>678</v>
      </c>
      <c r="U259" s="92" t="s">
        <v>437</v>
      </c>
      <c r="V259" s="92" t="s">
        <v>217</v>
      </c>
      <c r="W259" s="96">
        <v>1865</v>
      </c>
      <c r="X259" s="97"/>
      <c r="Y259" s="94" t="s">
        <v>7</v>
      </c>
      <c r="Z259" s="99">
        <v>23993.200000000001</v>
      </c>
      <c r="AA259" s="99"/>
      <c r="AB259" s="98"/>
      <c r="AC259" s="117"/>
      <c r="AD259" s="97"/>
      <c r="AE259" s="94"/>
      <c r="AF259" s="94"/>
      <c r="AG259" s="100" t="s">
        <v>1113</v>
      </c>
      <c r="AH259" s="100" t="str">
        <f>IFERROR(VLOOKUP(T:T,Plan2!A:D,4,0)," ")</f>
        <v xml:space="preserve"> </v>
      </c>
      <c r="AI259" s="100" t="str">
        <f>IFERROR(VLOOKUP(X:X,'base sif'!A:B,2,0)," ")</f>
        <v xml:space="preserve"> </v>
      </c>
      <c r="AJ259" s="100" t="s">
        <v>3582</v>
      </c>
      <c r="AK259" s="101" t="str">
        <f>IFERROR(VLOOKUP(C259,Plan1!A:E,4,0)," ")</f>
        <v xml:space="preserve"> </v>
      </c>
      <c r="AL259" s="102" t="str">
        <f>IFERROR(VLOOKUP(C259,Plan1!A:E,5,0)," ")</f>
        <v xml:space="preserve"> </v>
      </c>
      <c r="AM259" s="102" t="str">
        <f>VLOOKUP(T259,Plan3!A:C,3,0)</f>
        <v>POLLO ENTERO 2.2</v>
      </c>
    </row>
    <row r="260" spans="1:39" s="103" customFormat="1" ht="12.75" customHeight="1" x14ac:dyDescent="0.15">
      <c r="A260" s="190" t="s">
        <v>2763</v>
      </c>
      <c r="B260" s="92" t="s">
        <v>36</v>
      </c>
      <c r="C260" s="92" t="s">
        <v>2624</v>
      </c>
      <c r="D260" s="93">
        <v>45764</v>
      </c>
      <c r="E260" s="94" t="s">
        <v>2621</v>
      </c>
      <c r="F260" s="95">
        <v>25</v>
      </c>
      <c r="G260" s="93">
        <v>45824</v>
      </c>
      <c r="H260" s="93">
        <v>45829</v>
      </c>
      <c r="I260" s="105"/>
      <c r="J260" s="105"/>
      <c r="K260" s="106"/>
      <c r="L260" s="107"/>
      <c r="M260" s="105"/>
      <c r="N260" s="93"/>
      <c r="O260" s="92" t="s">
        <v>9</v>
      </c>
      <c r="P260" s="92" t="s">
        <v>8</v>
      </c>
      <c r="Q260" s="92" t="s">
        <v>35</v>
      </c>
      <c r="R260" s="92"/>
      <c r="S260" s="98">
        <v>993288</v>
      </c>
      <c r="T260" s="92" t="s">
        <v>678</v>
      </c>
      <c r="U260" s="92" t="s">
        <v>437</v>
      </c>
      <c r="V260" s="92" t="s">
        <v>217</v>
      </c>
      <c r="W260" s="96">
        <v>1865</v>
      </c>
      <c r="X260" s="97"/>
      <c r="Y260" s="94" t="s">
        <v>7</v>
      </c>
      <c r="Z260" s="99">
        <v>23993.200000000001</v>
      </c>
      <c r="AA260" s="99"/>
      <c r="AB260" s="98"/>
      <c r="AC260" s="117"/>
      <c r="AD260" s="97"/>
      <c r="AE260" s="94"/>
      <c r="AF260" s="94"/>
      <c r="AG260" s="100" t="s">
        <v>1113</v>
      </c>
      <c r="AH260" s="100" t="str">
        <f>IFERROR(VLOOKUP(T:T,Plan2!A:D,4,0)," ")</f>
        <v xml:space="preserve"> </v>
      </c>
      <c r="AI260" s="100" t="str">
        <f>IFERROR(VLOOKUP(X:X,'base sif'!A:B,2,0)," ")</f>
        <v xml:space="preserve"> </v>
      </c>
      <c r="AJ260" s="100" t="s">
        <v>3582</v>
      </c>
      <c r="AK260" s="101" t="str">
        <f>IFERROR(VLOOKUP(C260,Plan1!A:E,4,0)," ")</f>
        <v xml:space="preserve"> </v>
      </c>
      <c r="AL260" s="102" t="str">
        <f>IFERROR(VLOOKUP(C260,Plan1!A:E,5,0)," ")</f>
        <v xml:space="preserve"> </v>
      </c>
      <c r="AM260" s="102" t="str">
        <f>VLOOKUP(T260,Plan3!A:C,3,0)</f>
        <v>POLLO ENTERO 2.2</v>
      </c>
    </row>
    <row r="261" spans="1:39" s="103" customFormat="1" ht="12.75" customHeight="1" x14ac:dyDescent="0.15">
      <c r="A261" s="190" t="s">
        <v>2763</v>
      </c>
      <c r="B261" s="92" t="s">
        <v>36</v>
      </c>
      <c r="C261" s="92" t="s">
        <v>2625</v>
      </c>
      <c r="D261" s="93">
        <v>45764</v>
      </c>
      <c r="E261" s="94" t="s">
        <v>2621</v>
      </c>
      <c r="F261" s="95">
        <v>25</v>
      </c>
      <c r="G261" s="93">
        <v>45824</v>
      </c>
      <c r="H261" s="93">
        <v>45829</v>
      </c>
      <c r="I261" s="105"/>
      <c r="J261" s="105"/>
      <c r="K261" s="106"/>
      <c r="L261" s="107"/>
      <c r="M261" s="105"/>
      <c r="N261" s="93"/>
      <c r="O261" s="92" t="s">
        <v>9</v>
      </c>
      <c r="P261" s="92" t="s">
        <v>8</v>
      </c>
      <c r="Q261" s="92" t="s">
        <v>35</v>
      </c>
      <c r="R261" s="92"/>
      <c r="S261" s="98">
        <v>993288</v>
      </c>
      <c r="T261" s="92" t="s">
        <v>678</v>
      </c>
      <c r="U261" s="92" t="s">
        <v>437</v>
      </c>
      <c r="V261" s="92" t="s">
        <v>217</v>
      </c>
      <c r="W261" s="96">
        <v>1865</v>
      </c>
      <c r="X261" s="97"/>
      <c r="Y261" s="94" t="s">
        <v>7</v>
      </c>
      <c r="Z261" s="99">
        <v>23993.200000000001</v>
      </c>
      <c r="AA261" s="99"/>
      <c r="AB261" s="98"/>
      <c r="AC261" s="117"/>
      <c r="AD261" s="97"/>
      <c r="AE261" s="94"/>
      <c r="AF261" s="94"/>
      <c r="AG261" s="100" t="s">
        <v>1113</v>
      </c>
      <c r="AH261" s="100" t="str">
        <f>IFERROR(VLOOKUP(T:T,Plan2!A:D,4,0)," ")</f>
        <v xml:space="preserve"> </v>
      </c>
      <c r="AI261" s="100" t="str">
        <f>IFERROR(VLOOKUP(X:X,'base sif'!A:B,2,0)," ")</f>
        <v xml:space="preserve"> </v>
      </c>
      <c r="AJ261" s="100" t="s">
        <v>3582</v>
      </c>
      <c r="AK261" s="101" t="str">
        <f>IFERROR(VLOOKUP(C261,Plan1!A:E,4,0)," ")</f>
        <v xml:space="preserve"> </v>
      </c>
      <c r="AL261" s="102" t="str">
        <f>IFERROR(VLOOKUP(C261,Plan1!A:E,5,0)," ")</f>
        <v xml:space="preserve"> </v>
      </c>
      <c r="AM261" s="102" t="str">
        <f>VLOOKUP(T261,Plan3!A:C,3,0)</f>
        <v>POLLO ENTERO 2.2</v>
      </c>
    </row>
    <row r="262" spans="1:39" s="103" customFormat="1" ht="12.75" customHeight="1" x14ac:dyDescent="0.15">
      <c r="A262" s="190" t="s">
        <v>2763</v>
      </c>
      <c r="B262" s="92" t="s">
        <v>36</v>
      </c>
      <c r="C262" s="92" t="s">
        <v>2543</v>
      </c>
      <c r="D262" s="93">
        <v>45770</v>
      </c>
      <c r="E262" s="94" t="s">
        <v>2544</v>
      </c>
      <c r="F262" s="95">
        <v>20</v>
      </c>
      <c r="G262" s="93">
        <v>45789</v>
      </c>
      <c r="H262" s="93">
        <v>45794</v>
      </c>
      <c r="I262" s="105"/>
      <c r="J262" s="105"/>
      <c r="K262" s="106"/>
      <c r="L262" s="107"/>
      <c r="M262" s="105"/>
      <c r="N262" s="93"/>
      <c r="O262" s="92" t="s">
        <v>9</v>
      </c>
      <c r="P262" s="92" t="s">
        <v>8</v>
      </c>
      <c r="Q262" s="92" t="s">
        <v>35</v>
      </c>
      <c r="R262" s="92"/>
      <c r="S262" s="98">
        <v>994437</v>
      </c>
      <c r="T262" s="92" t="s">
        <v>1405</v>
      </c>
      <c r="U262" s="92" t="s">
        <v>437</v>
      </c>
      <c r="V262" s="92" t="s">
        <v>490</v>
      </c>
      <c r="W262" s="96">
        <v>2480</v>
      </c>
      <c r="X262" s="97"/>
      <c r="Y262" s="94" t="s">
        <v>7</v>
      </c>
      <c r="Z262" s="99">
        <v>24495</v>
      </c>
      <c r="AA262" s="99"/>
      <c r="AB262" s="98"/>
      <c r="AC262" s="117"/>
      <c r="AD262" s="97"/>
      <c r="AE262" s="94"/>
      <c r="AF262" s="94"/>
      <c r="AG262" s="100" t="s">
        <v>1113</v>
      </c>
      <c r="AH262" s="100" t="str">
        <f>IFERROR(VLOOKUP(T:T,Plan2!A:D,4,0)," ")</f>
        <v xml:space="preserve"> </v>
      </c>
      <c r="AI262" s="100" t="str">
        <f>IFERROR(VLOOKUP(X:X,'base sif'!A:B,2,0)," ")</f>
        <v xml:space="preserve"> </v>
      </c>
      <c r="AJ262" s="100" t="s">
        <v>3582</v>
      </c>
      <c r="AK262" s="101" t="str">
        <f>IFERROR(VLOOKUP(C262,Plan1!A:E,4,0)," ")</f>
        <v xml:space="preserve"> </v>
      </c>
      <c r="AL262" s="102" t="str">
        <f>IFERROR(VLOOKUP(C262,Plan1!A:E,5,0)," ")</f>
        <v xml:space="preserve"> </v>
      </c>
      <c r="AM262" s="102" t="str">
        <f>VLOOKUP(T262,Plan3!A:C,3,0)</f>
        <v>PECHUGA CON HUESO</v>
      </c>
    </row>
    <row r="263" spans="1:39" s="103" customFormat="1" ht="12.75" customHeight="1" x14ac:dyDescent="0.15">
      <c r="A263" s="190" t="s">
        <v>2763</v>
      </c>
      <c r="B263" s="92" t="s">
        <v>36</v>
      </c>
      <c r="C263" s="92" t="s">
        <v>2550</v>
      </c>
      <c r="D263" s="93">
        <v>45770</v>
      </c>
      <c r="E263" s="94" t="s">
        <v>2544</v>
      </c>
      <c r="F263" s="95">
        <v>20</v>
      </c>
      <c r="G263" s="93">
        <v>45789</v>
      </c>
      <c r="H263" s="93">
        <v>45794</v>
      </c>
      <c r="I263" s="105"/>
      <c r="J263" s="105"/>
      <c r="K263" s="106"/>
      <c r="L263" s="107"/>
      <c r="M263" s="105"/>
      <c r="N263" s="93"/>
      <c r="O263" s="92" t="s">
        <v>9</v>
      </c>
      <c r="P263" s="92" t="s">
        <v>8</v>
      </c>
      <c r="Q263" s="92" t="s">
        <v>35</v>
      </c>
      <c r="R263" s="92"/>
      <c r="S263" s="98">
        <v>994437</v>
      </c>
      <c r="T263" s="92" t="s">
        <v>1405</v>
      </c>
      <c r="U263" s="92" t="s">
        <v>437</v>
      </c>
      <c r="V263" s="92" t="s">
        <v>490</v>
      </c>
      <c r="W263" s="96">
        <v>2480</v>
      </c>
      <c r="X263" s="97"/>
      <c r="Y263" s="94" t="s">
        <v>7</v>
      </c>
      <c r="Z263" s="99">
        <v>24495</v>
      </c>
      <c r="AA263" s="99"/>
      <c r="AB263" s="98"/>
      <c r="AC263" s="117"/>
      <c r="AD263" s="97"/>
      <c r="AE263" s="94"/>
      <c r="AF263" s="94"/>
      <c r="AG263" s="100" t="s">
        <v>1113</v>
      </c>
      <c r="AH263" s="100" t="str">
        <f>IFERROR(VLOOKUP(T:T,Plan2!A:D,4,0)," ")</f>
        <v xml:space="preserve"> </v>
      </c>
      <c r="AI263" s="100" t="str">
        <f>IFERROR(VLOOKUP(X:X,'base sif'!A:B,2,0)," ")</f>
        <v xml:space="preserve"> </v>
      </c>
      <c r="AJ263" s="100" t="s">
        <v>3582</v>
      </c>
      <c r="AK263" s="101" t="str">
        <f>IFERROR(VLOOKUP(C263,Plan1!A:E,4,0)," ")</f>
        <v xml:space="preserve"> </v>
      </c>
      <c r="AL263" s="102" t="str">
        <f>IFERROR(VLOOKUP(C263,Plan1!A:E,5,0)," ")</f>
        <v xml:space="preserve"> </v>
      </c>
      <c r="AM263" s="102" t="str">
        <f>VLOOKUP(T263,Plan3!A:C,3,0)</f>
        <v>PECHUGA CON HUESO</v>
      </c>
    </row>
    <row r="264" spans="1:39" s="103" customFormat="1" ht="12.75" customHeight="1" x14ac:dyDescent="0.15">
      <c r="A264" s="190" t="s">
        <v>2763</v>
      </c>
      <c r="B264" s="92" t="s">
        <v>36</v>
      </c>
      <c r="C264" s="92" t="s">
        <v>2565</v>
      </c>
      <c r="D264" s="93">
        <v>45770</v>
      </c>
      <c r="E264" s="94" t="s">
        <v>2544</v>
      </c>
      <c r="F264" s="95">
        <v>21</v>
      </c>
      <c r="G264" s="93">
        <v>45796</v>
      </c>
      <c r="H264" s="93">
        <v>45801</v>
      </c>
      <c r="I264" s="105"/>
      <c r="J264" s="105"/>
      <c r="K264" s="106"/>
      <c r="L264" s="107"/>
      <c r="M264" s="105"/>
      <c r="N264" s="93"/>
      <c r="O264" s="92" t="s">
        <v>9</v>
      </c>
      <c r="P264" s="92" t="s">
        <v>8</v>
      </c>
      <c r="Q264" s="92" t="s">
        <v>35</v>
      </c>
      <c r="R264" s="92"/>
      <c r="S264" s="98">
        <v>994437</v>
      </c>
      <c r="T264" s="92" t="s">
        <v>1405</v>
      </c>
      <c r="U264" s="92" t="s">
        <v>437</v>
      </c>
      <c r="V264" s="92" t="s">
        <v>490</v>
      </c>
      <c r="W264" s="96">
        <v>2480</v>
      </c>
      <c r="X264" s="97"/>
      <c r="Y264" s="94" t="s">
        <v>7</v>
      </c>
      <c r="Z264" s="99">
        <v>24495</v>
      </c>
      <c r="AA264" s="99"/>
      <c r="AB264" s="98"/>
      <c r="AC264" s="117"/>
      <c r="AD264" s="97"/>
      <c r="AE264" s="94"/>
      <c r="AF264" s="94"/>
      <c r="AG264" s="100" t="s">
        <v>1113</v>
      </c>
      <c r="AH264" s="100" t="str">
        <f>IFERROR(VLOOKUP(T:T,Plan2!A:D,4,0)," ")</f>
        <v xml:space="preserve"> </v>
      </c>
      <c r="AI264" s="100" t="str">
        <f>IFERROR(VLOOKUP(X:X,'base sif'!A:B,2,0)," ")</f>
        <v xml:space="preserve"> </v>
      </c>
      <c r="AJ264" s="100" t="s">
        <v>3582</v>
      </c>
      <c r="AK264" s="101" t="str">
        <f>IFERROR(VLOOKUP(C264,Plan1!A:E,4,0)," ")</f>
        <v xml:space="preserve"> </v>
      </c>
      <c r="AL264" s="102" t="str">
        <f>IFERROR(VLOOKUP(C264,Plan1!A:E,5,0)," ")</f>
        <v xml:space="preserve"> </v>
      </c>
      <c r="AM264" s="102" t="str">
        <f>VLOOKUP(T264,Plan3!A:C,3,0)</f>
        <v>PECHUGA CON HUESO</v>
      </c>
    </row>
    <row r="265" spans="1:39" s="103" customFormat="1" ht="12.75" customHeight="1" x14ac:dyDescent="0.15">
      <c r="A265" s="190" t="s">
        <v>2763</v>
      </c>
      <c r="B265" s="92" t="s">
        <v>36</v>
      </c>
      <c r="C265" s="92" t="s">
        <v>2569</v>
      </c>
      <c r="D265" s="93">
        <v>45770</v>
      </c>
      <c r="E265" s="94" t="s">
        <v>2544</v>
      </c>
      <c r="F265" s="95">
        <v>21</v>
      </c>
      <c r="G265" s="93">
        <v>45796</v>
      </c>
      <c r="H265" s="93">
        <v>45801</v>
      </c>
      <c r="I265" s="105"/>
      <c r="J265" s="105"/>
      <c r="K265" s="106"/>
      <c r="L265" s="107"/>
      <c r="M265" s="105"/>
      <c r="N265" s="93"/>
      <c r="O265" s="92" t="s">
        <v>9</v>
      </c>
      <c r="P265" s="92" t="s">
        <v>8</v>
      </c>
      <c r="Q265" s="92" t="s">
        <v>35</v>
      </c>
      <c r="R265" s="92"/>
      <c r="S265" s="98">
        <v>994437</v>
      </c>
      <c r="T265" s="92" t="s">
        <v>1405</v>
      </c>
      <c r="U265" s="92" t="s">
        <v>437</v>
      </c>
      <c r="V265" s="92" t="s">
        <v>490</v>
      </c>
      <c r="W265" s="96">
        <v>2480</v>
      </c>
      <c r="X265" s="97"/>
      <c r="Y265" s="94" t="s">
        <v>7</v>
      </c>
      <c r="Z265" s="99">
        <v>24495</v>
      </c>
      <c r="AA265" s="99"/>
      <c r="AB265" s="98"/>
      <c r="AC265" s="117"/>
      <c r="AD265" s="97"/>
      <c r="AE265" s="94"/>
      <c r="AF265" s="94"/>
      <c r="AG265" s="100" t="s">
        <v>1113</v>
      </c>
      <c r="AH265" s="100" t="str">
        <f>IFERROR(VLOOKUP(T:T,Plan2!A:D,4,0)," ")</f>
        <v xml:space="preserve"> </v>
      </c>
      <c r="AI265" s="100" t="str">
        <f>IFERROR(VLOOKUP(X:X,'base sif'!A:B,2,0)," ")</f>
        <v xml:space="preserve"> </v>
      </c>
      <c r="AJ265" s="100" t="s">
        <v>3582</v>
      </c>
      <c r="AK265" s="101" t="str">
        <f>IFERROR(VLOOKUP(C265,Plan1!A:E,4,0)," ")</f>
        <v xml:space="preserve"> </v>
      </c>
      <c r="AL265" s="102" t="str">
        <f>IFERROR(VLOOKUP(C265,Plan1!A:E,5,0)," ")</f>
        <v xml:space="preserve"> </v>
      </c>
      <c r="AM265" s="102" t="str">
        <f>VLOOKUP(T265,Plan3!A:C,3,0)</f>
        <v>PECHUGA CON HUESO</v>
      </c>
    </row>
    <row r="266" spans="1:39" s="103" customFormat="1" ht="12.75" customHeight="1" x14ac:dyDescent="0.15">
      <c r="A266" s="190" t="s">
        <v>2763</v>
      </c>
      <c r="B266" s="92" t="s">
        <v>36</v>
      </c>
      <c r="C266" s="92" t="s">
        <v>2580</v>
      </c>
      <c r="D266" s="93">
        <v>45770</v>
      </c>
      <c r="E266" s="94" t="s">
        <v>2544</v>
      </c>
      <c r="F266" s="95">
        <v>22</v>
      </c>
      <c r="G266" s="93">
        <v>45803</v>
      </c>
      <c r="H266" s="93">
        <v>45808</v>
      </c>
      <c r="I266" s="105"/>
      <c r="J266" s="105"/>
      <c r="K266" s="106"/>
      <c r="L266" s="107"/>
      <c r="M266" s="105"/>
      <c r="N266" s="93"/>
      <c r="O266" s="92" t="s">
        <v>9</v>
      </c>
      <c r="P266" s="92" t="s">
        <v>8</v>
      </c>
      <c r="Q266" s="92" t="s">
        <v>35</v>
      </c>
      <c r="R266" s="92"/>
      <c r="S266" s="98">
        <v>994437</v>
      </c>
      <c r="T266" s="92" t="s">
        <v>1405</v>
      </c>
      <c r="U266" s="92" t="s">
        <v>437</v>
      </c>
      <c r="V266" s="92" t="s">
        <v>490</v>
      </c>
      <c r="W266" s="96">
        <v>2480</v>
      </c>
      <c r="X266" s="97"/>
      <c r="Y266" s="94" t="s">
        <v>7</v>
      </c>
      <c r="Z266" s="99">
        <v>24495</v>
      </c>
      <c r="AA266" s="99"/>
      <c r="AB266" s="98"/>
      <c r="AC266" s="117"/>
      <c r="AD266" s="97"/>
      <c r="AE266" s="94"/>
      <c r="AF266" s="94"/>
      <c r="AG266" s="100" t="s">
        <v>1113</v>
      </c>
      <c r="AH266" s="100" t="str">
        <f>IFERROR(VLOOKUP(T:T,Plan2!A:D,4,0)," ")</f>
        <v xml:space="preserve"> </v>
      </c>
      <c r="AI266" s="100" t="str">
        <f>IFERROR(VLOOKUP(X:X,'base sif'!A:B,2,0)," ")</f>
        <v xml:space="preserve"> </v>
      </c>
      <c r="AJ266" s="100" t="s">
        <v>3582</v>
      </c>
      <c r="AK266" s="101" t="str">
        <f>IFERROR(VLOOKUP(C266,Plan1!A:E,4,0)," ")</f>
        <v xml:space="preserve"> </v>
      </c>
      <c r="AL266" s="102" t="str">
        <f>IFERROR(VLOOKUP(C266,Plan1!A:E,5,0)," ")</f>
        <v xml:space="preserve"> </v>
      </c>
      <c r="AM266" s="102" t="str">
        <f>VLOOKUP(T266,Plan3!A:C,3,0)</f>
        <v>PECHUGA CON HUESO</v>
      </c>
    </row>
    <row r="267" spans="1:39" s="103" customFormat="1" ht="12.75" customHeight="1" x14ac:dyDescent="0.15">
      <c r="A267" s="190" t="s">
        <v>2763</v>
      </c>
      <c r="B267" s="92" t="s">
        <v>36</v>
      </c>
      <c r="C267" s="92" t="s">
        <v>2582</v>
      </c>
      <c r="D267" s="93">
        <v>45770</v>
      </c>
      <c r="E267" s="94" t="s">
        <v>2544</v>
      </c>
      <c r="F267" s="95">
        <v>22</v>
      </c>
      <c r="G267" s="93">
        <v>45803</v>
      </c>
      <c r="H267" s="93">
        <v>45808</v>
      </c>
      <c r="I267" s="105"/>
      <c r="J267" s="105"/>
      <c r="K267" s="106"/>
      <c r="L267" s="107"/>
      <c r="M267" s="105"/>
      <c r="N267" s="93"/>
      <c r="O267" s="92" t="s">
        <v>9</v>
      </c>
      <c r="P267" s="92" t="s">
        <v>8</v>
      </c>
      <c r="Q267" s="92" t="s">
        <v>35</v>
      </c>
      <c r="R267" s="92"/>
      <c r="S267" s="98">
        <v>994437</v>
      </c>
      <c r="T267" s="92" t="s">
        <v>1405</v>
      </c>
      <c r="U267" s="92" t="s">
        <v>437</v>
      </c>
      <c r="V267" s="92" t="s">
        <v>490</v>
      </c>
      <c r="W267" s="96">
        <v>2480</v>
      </c>
      <c r="X267" s="97"/>
      <c r="Y267" s="94" t="s">
        <v>7</v>
      </c>
      <c r="Z267" s="99">
        <v>24495</v>
      </c>
      <c r="AA267" s="99"/>
      <c r="AB267" s="98"/>
      <c r="AC267" s="117"/>
      <c r="AD267" s="97"/>
      <c r="AE267" s="94"/>
      <c r="AF267" s="94"/>
      <c r="AG267" s="100" t="s">
        <v>1113</v>
      </c>
      <c r="AH267" s="100" t="str">
        <f>IFERROR(VLOOKUP(T:T,Plan2!A:D,4,0)," ")</f>
        <v xml:space="preserve"> </v>
      </c>
      <c r="AI267" s="100" t="str">
        <f>IFERROR(VLOOKUP(X:X,'base sif'!A:B,2,0)," ")</f>
        <v xml:space="preserve"> </v>
      </c>
      <c r="AJ267" s="100" t="s">
        <v>3582</v>
      </c>
      <c r="AK267" s="101" t="str">
        <f>IFERROR(VLOOKUP(C267,Plan1!A:E,4,0)," ")</f>
        <v xml:space="preserve"> </v>
      </c>
      <c r="AL267" s="102" t="str">
        <f>IFERROR(VLOOKUP(C267,Plan1!A:E,5,0)," ")</f>
        <v xml:space="preserve"> </v>
      </c>
      <c r="AM267" s="102" t="str">
        <f>VLOOKUP(T267,Plan3!A:C,3,0)</f>
        <v>PECHUGA CON HUESO</v>
      </c>
    </row>
    <row r="268" spans="1:39" s="103" customFormat="1" ht="12.75" customHeight="1" x14ac:dyDescent="0.15">
      <c r="A268" s="190" t="s">
        <v>2763</v>
      </c>
      <c r="B268" s="92" t="s">
        <v>36</v>
      </c>
      <c r="C268" s="92" t="s">
        <v>2626</v>
      </c>
      <c r="D268" s="93">
        <v>45770</v>
      </c>
      <c r="E268" s="94" t="s">
        <v>2532</v>
      </c>
      <c r="F268" s="95">
        <v>23</v>
      </c>
      <c r="G268" s="93">
        <v>45810</v>
      </c>
      <c r="H268" s="93">
        <v>45815</v>
      </c>
      <c r="I268" s="105"/>
      <c r="J268" s="105"/>
      <c r="K268" s="106"/>
      <c r="L268" s="107"/>
      <c r="M268" s="105"/>
      <c r="N268" s="93"/>
      <c r="O268" s="92" t="s">
        <v>9</v>
      </c>
      <c r="P268" s="92" t="s">
        <v>8</v>
      </c>
      <c r="Q268" s="92" t="s">
        <v>35</v>
      </c>
      <c r="R268" s="92"/>
      <c r="S268" s="98">
        <v>994516</v>
      </c>
      <c r="T268" s="92" t="s">
        <v>317</v>
      </c>
      <c r="U268" s="92" t="s">
        <v>437</v>
      </c>
      <c r="V268" s="92" t="s">
        <v>318</v>
      </c>
      <c r="W268" s="96">
        <v>1500</v>
      </c>
      <c r="X268" s="97"/>
      <c r="Y268" s="94" t="s">
        <v>7</v>
      </c>
      <c r="Z268" s="99">
        <v>24495</v>
      </c>
      <c r="AA268" s="99"/>
      <c r="AB268" s="98"/>
      <c r="AC268" s="117"/>
      <c r="AD268" s="97"/>
      <c r="AE268" s="94"/>
      <c r="AF268" s="94"/>
      <c r="AG268" s="100" t="s">
        <v>1113</v>
      </c>
      <c r="AH268" s="100" t="str">
        <f>IFERROR(VLOOKUP(T:T,Plan2!A:D,4,0)," ")</f>
        <v xml:space="preserve"> </v>
      </c>
      <c r="AI268" s="100" t="str">
        <f>IFERROR(VLOOKUP(X:X,'base sif'!A:B,2,0)," ")</f>
        <v xml:space="preserve"> </v>
      </c>
      <c r="AJ268" s="100" t="s">
        <v>3582</v>
      </c>
      <c r="AK268" s="101" t="str">
        <f>IFERROR(VLOOKUP(C268,Plan1!A:E,4,0)," ")</f>
        <v xml:space="preserve"> </v>
      </c>
      <c r="AL268" s="102" t="str">
        <f>IFERROR(VLOOKUP(C268,Plan1!A:E,5,0)," ")</f>
        <v xml:space="preserve"> </v>
      </c>
      <c r="AM268" s="102" t="str">
        <f>VLOOKUP(T268,Plan3!A:C,3,0)</f>
        <v>TRUTRO ENTERO</v>
      </c>
    </row>
    <row r="269" spans="1:39" s="103" customFormat="1" ht="12.75" customHeight="1" x14ac:dyDescent="0.15">
      <c r="A269" s="190" t="s">
        <v>2763</v>
      </c>
      <c r="B269" s="92" t="s">
        <v>36</v>
      </c>
      <c r="C269" s="92" t="s">
        <v>2627</v>
      </c>
      <c r="D269" s="93">
        <v>45770</v>
      </c>
      <c r="E269" s="94" t="s">
        <v>2532</v>
      </c>
      <c r="F269" s="95">
        <v>24</v>
      </c>
      <c r="G269" s="93">
        <v>45817</v>
      </c>
      <c r="H269" s="93">
        <v>45822</v>
      </c>
      <c r="I269" s="105"/>
      <c r="J269" s="105"/>
      <c r="K269" s="106"/>
      <c r="L269" s="107"/>
      <c r="M269" s="105"/>
      <c r="N269" s="93"/>
      <c r="O269" s="92" t="s">
        <v>9</v>
      </c>
      <c r="P269" s="92" t="s">
        <v>8</v>
      </c>
      <c r="Q269" s="92" t="s">
        <v>35</v>
      </c>
      <c r="R269" s="92"/>
      <c r="S269" s="98">
        <v>994516</v>
      </c>
      <c r="T269" s="92" t="s">
        <v>317</v>
      </c>
      <c r="U269" s="92" t="s">
        <v>437</v>
      </c>
      <c r="V269" s="92" t="s">
        <v>318</v>
      </c>
      <c r="W269" s="96">
        <v>1500</v>
      </c>
      <c r="X269" s="97"/>
      <c r="Y269" s="94" t="s">
        <v>7</v>
      </c>
      <c r="Z269" s="99">
        <v>24495</v>
      </c>
      <c r="AA269" s="99"/>
      <c r="AB269" s="98"/>
      <c r="AC269" s="117"/>
      <c r="AD269" s="97"/>
      <c r="AE269" s="94"/>
      <c r="AF269" s="94"/>
      <c r="AG269" s="100" t="s">
        <v>1113</v>
      </c>
      <c r="AH269" s="100" t="str">
        <f>IFERROR(VLOOKUP(T:T,Plan2!A:D,4,0)," ")</f>
        <v xml:space="preserve"> </v>
      </c>
      <c r="AI269" s="100" t="str">
        <f>IFERROR(VLOOKUP(X:X,'base sif'!A:B,2,0)," ")</f>
        <v xml:space="preserve"> </v>
      </c>
      <c r="AJ269" s="100" t="s">
        <v>3582</v>
      </c>
      <c r="AK269" s="101" t="str">
        <f>IFERROR(VLOOKUP(C269,Plan1!A:E,4,0)," ")</f>
        <v xml:space="preserve"> </v>
      </c>
      <c r="AL269" s="102" t="str">
        <f>IFERROR(VLOOKUP(C269,Plan1!A:E,5,0)," ")</f>
        <v xml:space="preserve"> </v>
      </c>
      <c r="AM269" s="102" t="str">
        <f>VLOOKUP(T269,Plan3!A:C,3,0)</f>
        <v>TRUTRO ENTERO</v>
      </c>
    </row>
    <row r="270" spans="1:39" s="103" customFormat="1" ht="12.75" customHeight="1" x14ac:dyDescent="0.15">
      <c r="A270" s="190" t="s">
        <v>2763</v>
      </c>
      <c r="B270" s="92" t="s">
        <v>36</v>
      </c>
      <c r="C270" s="92" t="s">
        <v>2628</v>
      </c>
      <c r="D270" s="93">
        <v>45770</v>
      </c>
      <c r="E270" s="94" t="s">
        <v>2532</v>
      </c>
      <c r="F270" s="95">
        <v>24</v>
      </c>
      <c r="G270" s="93">
        <v>45817</v>
      </c>
      <c r="H270" s="93">
        <v>45822</v>
      </c>
      <c r="I270" s="105"/>
      <c r="J270" s="105"/>
      <c r="K270" s="106"/>
      <c r="L270" s="107"/>
      <c r="M270" s="105"/>
      <c r="N270" s="93"/>
      <c r="O270" s="92" t="s">
        <v>9</v>
      </c>
      <c r="P270" s="92" t="s">
        <v>8</v>
      </c>
      <c r="Q270" s="92" t="s">
        <v>35</v>
      </c>
      <c r="R270" s="92"/>
      <c r="S270" s="98">
        <v>994516</v>
      </c>
      <c r="T270" s="92" t="s">
        <v>317</v>
      </c>
      <c r="U270" s="92" t="s">
        <v>437</v>
      </c>
      <c r="V270" s="92" t="s">
        <v>318</v>
      </c>
      <c r="W270" s="96">
        <v>1500</v>
      </c>
      <c r="X270" s="97"/>
      <c r="Y270" s="94" t="s">
        <v>7</v>
      </c>
      <c r="Z270" s="99">
        <v>24495</v>
      </c>
      <c r="AA270" s="99"/>
      <c r="AB270" s="98"/>
      <c r="AC270" s="117"/>
      <c r="AD270" s="97"/>
      <c r="AE270" s="94"/>
      <c r="AF270" s="94"/>
      <c r="AG270" s="100" t="s">
        <v>1113</v>
      </c>
      <c r="AH270" s="100" t="str">
        <f>IFERROR(VLOOKUP(T:T,Plan2!A:D,4,0)," ")</f>
        <v xml:space="preserve"> </v>
      </c>
      <c r="AI270" s="100" t="str">
        <f>IFERROR(VLOOKUP(X:X,'base sif'!A:B,2,0)," ")</f>
        <v xml:space="preserve"> </v>
      </c>
      <c r="AJ270" s="100" t="s">
        <v>3582</v>
      </c>
      <c r="AK270" s="101" t="str">
        <f>IFERROR(VLOOKUP(C270,Plan1!A:E,4,0)," ")</f>
        <v xml:space="preserve"> </v>
      </c>
      <c r="AL270" s="102" t="str">
        <f>IFERROR(VLOOKUP(C270,Plan1!A:E,5,0)," ")</f>
        <v xml:space="preserve"> </v>
      </c>
      <c r="AM270" s="102" t="str">
        <f>VLOOKUP(T270,Plan3!A:C,3,0)</f>
        <v>TRUTRO ENTERO</v>
      </c>
    </row>
    <row r="271" spans="1:39" s="103" customFormat="1" ht="12.75" customHeight="1" x14ac:dyDescent="0.15">
      <c r="A271" s="190" t="s">
        <v>2763</v>
      </c>
      <c r="B271" s="92" t="s">
        <v>36</v>
      </c>
      <c r="C271" s="92" t="s">
        <v>2629</v>
      </c>
      <c r="D271" s="93">
        <v>45770</v>
      </c>
      <c r="E271" s="94" t="s">
        <v>2532</v>
      </c>
      <c r="F271" s="95">
        <v>24</v>
      </c>
      <c r="G271" s="93">
        <v>45817</v>
      </c>
      <c r="H271" s="93">
        <v>45822</v>
      </c>
      <c r="I271" s="105"/>
      <c r="J271" s="105"/>
      <c r="K271" s="106"/>
      <c r="L271" s="107"/>
      <c r="M271" s="105"/>
      <c r="N271" s="93"/>
      <c r="O271" s="92" t="s">
        <v>9</v>
      </c>
      <c r="P271" s="92" t="s">
        <v>8</v>
      </c>
      <c r="Q271" s="92" t="s">
        <v>35</v>
      </c>
      <c r="R271" s="92"/>
      <c r="S271" s="98">
        <v>994516</v>
      </c>
      <c r="T271" s="92" t="s">
        <v>317</v>
      </c>
      <c r="U271" s="92" t="s">
        <v>437</v>
      </c>
      <c r="V271" s="92" t="s">
        <v>318</v>
      </c>
      <c r="W271" s="96">
        <v>1500</v>
      </c>
      <c r="X271" s="97"/>
      <c r="Y271" s="94" t="s">
        <v>7</v>
      </c>
      <c r="Z271" s="99">
        <v>24495</v>
      </c>
      <c r="AA271" s="99"/>
      <c r="AB271" s="98"/>
      <c r="AC271" s="117"/>
      <c r="AD271" s="97"/>
      <c r="AE271" s="94"/>
      <c r="AF271" s="94"/>
      <c r="AG271" s="100" t="s">
        <v>1113</v>
      </c>
      <c r="AH271" s="100" t="str">
        <f>IFERROR(VLOOKUP(T:T,Plan2!A:D,4,0)," ")</f>
        <v xml:space="preserve"> </v>
      </c>
      <c r="AI271" s="100" t="str">
        <f>IFERROR(VLOOKUP(X:X,'base sif'!A:B,2,0)," ")</f>
        <v xml:space="preserve"> </v>
      </c>
      <c r="AJ271" s="100" t="s">
        <v>3582</v>
      </c>
      <c r="AK271" s="101" t="str">
        <f>IFERROR(VLOOKUP(C271,Plan1!A:E,4,0)," ")</f>
        <v xml:space="preserve"> </v>
      </c>
      <c r="AL271" s="102" t="str">
        <f>IFERROR(VLOOKUP(C271,Plan1!A:E,5,0)," ")</f>
        <v xml:space="preserve"> </v>
      </c>
      <c r="AM271" s="102" t="str">
        <f>VLOOKUP(T271,Plan3!A:C,3,0)</f>
        <v>TRUTRO ENTERO</v>
      </c>
    </row>
    <row r="272" spans="1:39" s="103" customFormat="1" ht="12.75" customHeight="1" x14ac:dyDescent="0.15">
      <c r="A272" s="92" t="s">
        <v>2763</v>
      </c>
      <c r="B272" s="92" t="s">
        <v>36</v>
      </c>
      <c r="C272" s="92" t="s">
        <v>2630</v>
      </c>
      <c r="D272" s="93">
        <v>45770</v>
      </c>
      <c r="E272" s="94" t="s">
        <v>2532</v>
      </c>
      <c r="F272" s="95">
        <v>25</v>
      </c>
      <c r="G272" s="93">
        <v>45824</v>
      </c>
      <c r="H272" s="93">
        <v>45829</v>
      </c>
      <c r="I272" s="105"/>
      <c r="J272" s="105"/>
      <c r="K272" s="106"/>
      <c r="L272" s="107"/>
      <c r="M272" s="105"/>
      <c r="N272" s="93"/>
      <c r="O272" s="92" t="s">
        <v>9</v>
      </c>
      <c r="P272" s="92" t="s">
        <v>8</v>
      </c>
      <c r="Q272" s="92" t="s">
        <v>35</v>
      </c>
      <c r="R272" s="92"/>
      <c r="S272" s="98">
        <v>994516</v>
      </c>
      <c r="T272" s="92" t="s">
        <v>317</v>
      </c>
      <c r="U272" s="92" t="s">
        <v>437</v>
      </c>
      <c r="V272" s="92" t="s">
        <v>318</v>
      </c>
      <c r="W272" s="96">
        <v>1500</v>
      </c>
      <c r="X272" s="97"/>
      <c r="Y272" s="94" t="s">
        <v>7</v>
      </c>
      <c r="Z272" s="99">
        <v>24495</v>
      </c>
      <c r="AA272" s="99"/>
      <c r="AB272" s="98"/>
      <c r="AC272" s="117"/>
      <c r="AD272" s="97"/>
      <c r="AE272" s="94"/>
      <c r="AF272" s="94"/>
      <c r="AG272" s="100" t="s">
        <v>1113</v>
      </c>
      <c r="AH272" s="100" t="str">
        <f>IFERROR(VLOOKUP(T:T,Plan2!A:D,4,0)," ")</f>
        <v xml:space="preserve"> </v>
      </c>
      <c r="AI272" s="100" t="str">
        <f>IFERROR(VLOOKUP(X:X,'base sif'!A:B,2,0)," ")</f>
        <v xml:space="preserve"> </v>
      </c>
      <c r="AJ272" s="100" t="s">
        <v>3582</v>
      </c>
      <c r="AK272" s="101" t="str">
        <f>IFERROR(VLOOKUP(C272,Plan1!A:E,4,0)," ")</f>
        <v xml:space="preserve"> </v>
      </c>
      <c r="AL272" s="102" t="str">
        <f>IFERROR(VLOOKUP(C272,Plan1!A:E,5,0)," ")</f>
        <v xml:space="preserve"> </v>
      </c>
      <c r="AM272" s="102" t="str">
        <f>VLOOKUP(T272,Plan3!A:C,3,0)</f>
        <v>TRUTRO ENTERO</v>
      </c>
    </row>
    <row r="273" spans="1:39" s="103" customFormat="1" ht="12.75" customHeight="1" x14ac:dyDescent="0.15">
      <c r="A273" s="92" t="s">
        <v>2763</v>
      </c>
      <c r="B273" s="92" t="s">
        <v>36</v>
      </c>
      <c r="C273" s="92" t="s">
        <v>2631</v>
      </c>
      <c r="D273" s="93">
        <v>45770</v>
      </c>
      <c r="E273" s="94" t="s">
        <v>2532</v>
      </c>
      <c r="F273" s="95">
        <v>25</v>
      </c>
      <c r="G273" s="93">
        <v>45824</v>
      </c>
      <c r="H273" s="93">
        <v>45829</v>
      </c>
      <c r="I273" s="105"/>
      <c r="J273" s="105"/>
      <c r="K273" s="106"/>
      <c r="L273" s="107"/>
      <c r="M273" s="105"/>
      <c r="N273" s="93"/>
      <c r="O273" s="92" t="s">
        <v>9</v>
      </c>
      <c r="P273" s="92" t="s">
        <v>8</v>
      </c>
      <c r="Q273" s="92" t="s">
        <v>35</v>
      </c>
      <c r="R273" s="92"/>
      <c r="S273" s="98">
        <v>994516</v>
      </c>
      <c r="T273" s="92" t="s">
        <v>317</v>
      </c>
      <c r="U273" s="92" t="s">
        <v>437</v>
      </c>
      <c r="V273" s="92" t="s">
        <v>318</v>
      </c>
      <c r="W273" s="96">
        <v>1500</v>
      </c>
      <c r="X273" s="97"/>
      <c r="Y273" s="94" t="s">
        <v>7</v>
      </c>
      <c r="Z273" s="99">
        <v>24495</v>
      </c>
      <c r="AA273" s="99"/>
      <c r="AB273" s="98"/>
      <c r="AC273" s="117"/>
      <c r="AD273" s="97"/>
      <c r="AE273" s="94"/>
      <c r="AF273" s="94"/>
      <c r="AG273" s="100" t="s">
        <v>1113</v>
      </c>
      <c r="AH273" s="100" t="str">
        <f>IFERROR(VLOOKUP(T:T,Plan2!A:D,4,0)," ")</f>
        <v xml:space="preserve"> </v>
      </c>
      <c r="AI273" s="100" t="str">
        <f>IFERROR(VLOOKUP(X:X,'base sif'!A:B,2,0)," ")</f>
        <v xml:space="preserve"> </v>
      </c>
      <c r="AJ273" s="100" t="s">
        <v>3582</v>
      </c>
      <c r="AK273" s="101" t="str">
        <f>IFERROR(VLOOKUP(C273,Plan1!A:E,4,0)," ")</f>
        <v xml:space="preserve"> </v>
      </c>
      <c r="AL273" s="102" t="str">
        <f>IFERROR(VLOOKUP(C273,Plan1!A:E,5,0)," ")</f>
        <v xml:space="preserve"> </v>
      </c>
      <c r="AM273" s="102" t="str">
        <f>VLOOKUP(T273,Plan3!A:C,3,0)</f>
        <v>TRUTRO ENTERO</v>
      </c>
    </row>
    <row r="274" spans="1:39" s="103" customFormat="1" ht="12.75" customHeight="1" x14ac:dyDescent="0.15">
      <c r="A274" s="92" t="s">
        <v>2763</v>
      </c>
      <c r="B274" s="92" t="s">
        <v>36</v>
      </c>
      <c r="C274" s="92" t="s">
        <v>2536</v>
      </c>
      <c r="D274" s="93">
        <v>45770</v>
      </c>
      <c r="E274" s="94" t="s">
        <v>2532</v>
      </c>
      <c r="F274" s="95">
        <v>21</v>
      </c>
      <c r="G274" s="93">
        <v>45789</v>
      </c>
      <c r="H274" s="93">
        <v>45801</v>
      </c>
      <c r="I274" s="105"/>
      <c r="J274" s="105"/>
      <c r="K274" s="106"/>
      <c r="L274" s="107"/>
      <c r="M274" s="105"/>
      <c r="N274" s="93"/>
      <c r="O274" s="92" t="s">
        <v>9</v>
      </c>
      <c r="P274" s="92" t="s">
        <v>8</v>
      </c>
      <c r="Q274" s="92" t="s">
        <v>35</v>
      </c>
      <c r="R274" s="92"/>
      <c r="S274" s="98">
        <v>994516</v>
      </c>
      <c r="T274" s="92" t="s">
        <v>317</v>
      </c>
      <c r="U274" s="92" t="s">
        <v>437</v>
      </c>
      <c r="V274" s="92" t="s">
        <v>318</v>
      </c>
      <c r="W274" s="96">
        <v>1500</v>
      </c>
      <c r="X274" s="97"/>
      <c r="Y274" s="94" t="s">
        <v>7</v>
      </c>
      <c r="Z274" s="99">
        <v>24495</v>
      </c>
      <c r="AA274" s="99"/>
      <c r="AB274" s="98"/>
      <c r="AC274" s="117"/>
      <c r="AD274" s="97"/>
      <c r="AE274" s="94"/>
      <c r="AF274" s="94"/>
      <c r="AG274" s="100" t="s">
        <v>1113</v>
      </c>
      <c r="AH274" s="100" t="str">
        <f>IFERROR(VLOOKUP(T:T,Plan2!A:D,4,0)," ")</f>
        <v xml:space="preserve"> </v>
      </c>
      <c r="AI274" s="100" t="str">
        <f>IFERROR(VLOOKUP(X:X,'base sif'!A:B,2,0)," ")</f>
        <v xml:space="preserve"> </v>
      </c>
      <c r="AJ274" s="100" t="s">
        <v>3582</v>
      </c>
      <c r="AK274" s="101">
        <f>IFERROR(VLOOKUP(C274,Plan1!A:E,4,0)," ")</f>
        <v>1</v>
      </c>
      <c r="AL274" s="102" t="str">
        <f>IFERROR(VLOOKUP(C274,Plan1!A:E,5,0)," ")</f>
        <v xml:space="preserve">BLOQUEO SIF </v>
      </c>
      <c r="AM274" s="102" t="str">
        <f>VLOOKUP(T274,Plan3!A:C,3,0)</f>
        <v>TRUTRO ENTERO</v>
      </c>
    </row>
    <row r="275" spans="1:39" s="103" customFormat="1" ht="12.75" customHeight="1" x14ac:dyDescent="0.15">
      <c r="A275" s="190" t="s">
        <v>2763</v>
      </c>
      <c r="B275" s="92" t="s">
        <v>36</v>
      </c>
      <c r="C275" s="92" t="s">
        <v>2542</v>
      </c>
      <c r="D275" s="93">
        <v>45770</v>
      </c>
      <c r="E275" s="94" t="s">
        <v>2532</v>
      </c>
      <c r="F275" s="95">
        <v>21</v>
      </c>
      <c r="G275" s="93">
        <v>45792</v>
      </c>
      <c r="H275" s="93">
        <v>45801</v>
      </c>
      <c r="I275" s="105"/>
      <c r="J275" s="105"/>
      <c r="K275" s="106"/>
      <c r="L275" s="107"/>
      <c r="M275" s="105"/>
      <c r="N275" s="93"/>
      <c r="O275" s="92" t="s">
        <v>9</v>
      </c>
      <c r="P275" s="92" t="s">
        <v>8</v>
      </c>
      <c r="Q275" s="92" t="s">
        <v>35</v>
      </c>
      <c r="R275" s="92"/>
      <c r="S275" s="98">
        <v>994516</v>
      </c>
      <c r="T275" s="92" t="s">
        <v>317</v>
      </c>
      <c r="U275" s="92" t="s">
        <v>437</v>
      </c>
      <c r="V275" s="92" t="s">
        <v>318</v>
      </c>
      <c r="W275" s="96">
        <v>1500</v>
      </c>
      <c r="X275" s="97"/>
      <c r="Y275" s="94" t="s">
        <v>7</v>
      </c>
      <c r="Z275" s="99">
        <v>24495</v>
      </c>
      <c r="AA275" s="99"/>
      <c r="AB275" s="98"/>
      <c r="AC275" s="117"/>
      <c r="AD275" s="97"/>
      <c r="AE275" s="94"/>
      <c r="AF275" s="94"/>
      <c r="AG275" s="100" t="s">
        <v>1113</v>
      </c>
      <c r="AH275" s="100" t="str">
        <f>IFERROR(VLOOKUP(T:T,Plan2!A:D,4,0)," ")</f>
        <v xml:space="preserve"> </v>
      </c>
      <c r="AI275" s="100" t="str">
        <f>IFERROR(VLOOKUP(X:X,'base sif'!A:B,2,0)," ")</f>
        <v xml:space="preserve"> </v>
      </c>
      <c r="AJ275" s="100" t="s">
        <v>3582</v>
      </c>
      <c r="AK275" s="101" t="str">
        <f>IFERROR(VLOOKUP(C275,Plan1!A:E,4,0)," ")</f>
        <v xml:space="preserve"> </v>
      </c>
      <c r="AL275" s="102" t="str">
        <f>IFERROR(VLOOKUP(C275,Plan1!A:E,5,0)," ")</f>
        <v xml:space="preserve"> </v>
      </c>
      <c r="AM275" s="102" t="str">
        <f>VLOOKUP(T275,Plan3!A:C,3,0)</f>
        <v>TRUTRO ENTERO</v>
      </c>
    </row>
    <row r="276" spans="1:39" s="103" customFormat="1" ht="12.75" customHeight="1" x14ac:dyDescent="0.15">
      <c r="A276" s="190" t="s">
        <v>2763</v>
      </c>
      <c r="B276" s="92" t="s">
        <v>36</v>
      </c>
      <c r="C276" s="92" t="s">
        <v>2545</v>
      </c>
      <c r="D276" s="93">
        <v>45770</v>
      </c>
      <c r="E276" s="94" t="s">
        <v>2532</v>
      </c>
      <c r="F276" s="95">
        <v>22</v>
      </c>
      <c r="G276" s="93">
        <v>45793</v>
      </c>
      <c r="H276" s="93">
        <v>45808</v>
      </c>
      <c r="I276" s="105"/>
      <c r="J276" s="105"/>
      <c r="K276" s="106"/>
      <c r="L276" s="107"/>
      <c r="M276" s="105"/>
      <c r="N276" s="93"/>
      <c r="O276" s="92" t="s">
        <v>9</v>
      </c>
      <c r="P276" s="92" t="s">
        <v>8</v>
      </c>
      <c r="Q276" s="92" t="s">
        <v>35</v>
      </c>
      <c r="R276" s="92"/>
      <c r="S276" s="98">
        <v>994516</v>
      </c>
      <c r="T276" s="92" t="s">
        <v>317</v>
      </c>
      <c r="U276" s="92" t="s">
        <v>437</v>
      </c>
      <c r="V276" s="92" t="s">
        <v>318</v>
      </c>
      <c r="W276" s="96">
        <v>1500</v>
      </c>
      <c r="X276" s="97"/>
      <c r="Y276" s="94" t="s">
        <v>7</v>
      </c>
      <c r="Z276" s="99">
        <v>24495</v>
      </c>
      <c r="AA276" s="99"/>
      <c r="AB276" s="98"/>
      <c r="AC276" s="117"/>
      <c r="AD276" s="97"/>
      <c r="AE276" s="94"/>
      <c r="AF276" s="94"/>
      <c r="AG276" s="100" t="s">
        <v>1113</v>
      </c>
      <c r="AH276" s="100" t="str">
        <f>IFERROR(VLOOKUP(T:T,Plan2!A:D,4,0)," ")</f>
        <v xml:space="preserve"> </v>
      </c>
      <c r="AI276" s="100" t="str">
        <f>IFERROR(VLOOKUP(X:X,'base sif'!A:B,2,0)," ")</f>
        <v xml:space="preserve"> </v>
      </c>
      <c r="AJ276" s="100" t="s">
        <v>3582</v>
      </c>
      <c r="AK276" s="101">
        <f>IFERROR(VLOOKUP(C276,Plan1!A:E,4,0)," ")</f>
        <v>1</v>
      </c>
      <c r="AL276" s="102" t="str">
        <f>IFERROR(VLOOKUP(C276,Plan1!A:E,5,0)," ")</f>
        <v xml:space="preserve">BLOQUEO SIF </v>
      </c>
      <c r="AM276" s="102" t="str">
        <f>VLOOKUP(T276,Plan3!A:C,3,0)</f>
        <v>TRUTRO ENTERO</v>
      </c>
    </row>
    <row r="277" spans="1:39" s="103" customFormat="1" ht="12.75" customHeight="1" x14ac:dyDescent="0.15">
      <c r="A277" s="190" t="s">
        <v>2763</v>
      </c>
      <c r="B277" s="92" t="s">
        <v>36</v>
      </c>
      <c r="C277" s="92" t="s">
        <v>2560</v>
      </c>
      <c r="D277" s="93">
        <v>45770</v>
      </c>
      <c r="E277" s="94" t="s">
        <v>2532</v>
      </c>
      <c r="F277" s="95">
        <v>22</v>
      </c>
      <c r="G277" s="93">
        <v>45798</v>
      </c>
      <c r="H277" s="93">
        <v>45808</v>
      </c>
      <c r="I277" s="105"/>
      <c r="J277" s="105"/>
      <c r="K277" s="106"/>
      <c r="L277" s="107"/>
      <c r="M277" s="105"/>
      <c r="N277" s="93"/>
      <c r="O277" s="92" t="s">
        <v>9</v>
      </c>
      <c r="P277" s="92" t="s">
        <v>8</v>
      </c>
      <c r="Q277" s="92" t="s">
        <v>35</v>
      </c>
      <c r="R277" s="92"/>
      <c r="S277" s="98">
        <v>994516</v>
      </c>
      <c r="T277" s="92" t="s">
        <v>317</v>
      </c>
      <c r="U277" s="92" t="s">
        <v>437</v>
      </c>
      <c r="V277" s="92" t="s">
        <v>318</v>
      </c>
      <c r="W277" s="96">
        <v>1500</v>
      </c>
      <c r="X277" s="97"/>
      <c r="Y277" s="94" t="s">
        <v>7</v>
      </c>
      <c r="Z277" s="99">
        <v>24495</v>
      </c>
      <c r="AA277" s="99"/>
      <c r="AB277" s="98"/>
      <c r="AC277" s="117"/>
      <c r="AD277" s="97"/>
      <c r="AE277" s="94"/>
      <c r="AF277" s="94"/>
      <c r="AG277" s="100" t="s">
        <v>1113</v>
      </c>
      <c r="AH277" s="100" t="str">
        <f>IFERROR(VLOOKUP(T:T,Plan2!A:D,4,0)," ")</f>
        <v xml:space="preserve"> </v>
      </c>
      <c r="AI277" s="100" t="str">
        <f>IFERROR(VLOOKUP(X:X,'base sif'!A:B,2,0)," ")</f>
        <v xml:space="preserve"> </v>
      </c>
      <c r="AJ277" s="100" t="s">
        <v>3582</v>
      </c>
      <c r="AK277" s="101" t="str">
        <f>IFERROR(VLOOKUP(C277,Plan1!A:E,4,0)," ")</f>
        <v xml:space="preserve"> </v>
      </c>
      <c r="AL277" s="102" t="str">
        <f>IFERROR(VLOOKUP(C277,Plan1!A:E,5,0)," ")</f>
        <v xml:space="preserve"> </v>
      </c>
      <c r="AM277" s="102" t="str">
        <f>VLOOKUP(T277,Plan3!A:C,3,0)</f>
        <v>TRUTRO ENTERO</v>
      </c>
    </row>
    <row r="278" spans="1:39" s="103" customFormat="1" ht="12.75" customHeight="1" x14ac:dyDescent="0.15">
      <c r="A278" s="190" t="s">
        <v>2763</v>
      </c>
      <c r="B278" s="92" t="s">
        <v>36</v>
      </c>
      <c r="C278" s="92" t="s">
        <v>2632</v>
      </c>
      <c r="D278" s="93">
        <v>45770</v>
      </c>
      <c r="E278" s="94" t="s">
        <v>2532</v>
      </c>
      <c r="F278" s="95">
        <v>22</v>
      </c>
      <c r="G278" s="93">
        <v>45797</v>
      </c>
      <c r="H278" s="93">
        <v>45808</v>
      </c>
      <c r="I278" s="105"/>
      <c r="J278" s="105"/>
      <c r="K278" s="106"/>
      <c r="L278" s="107"/>
      <c r="M278" s="105"/>
      <c r="N278" s="93"/>
      <c r="O278" s="92" t="s">
        <v>9</v>
      </c>
      <c r="P278" s="92" t="s">
        <v>8</v>
      </c>
      <c r="Q278" s="92" t="s">
        <v>35</v>
      </c>
      <c r="R278" s="92"/>
      <c r="S278" s="98">
        <v>994516</v>
      </c>
      <c r="T278" s="92" t="s">
        <v>317</v>
      </c>
      <c r="U278" s="92" t="s">
        <v>437</v>
      </c>
      <c r="V278" s="92" t="s">
        <v>318</v>
      </c>
      <c r="W278" s="96">
        <v>1500</v>
      </c>
      <c r="X278" s="97"/>
      <c r="Y278" s="94" t="s">
        <v>7</v>
      </c>
      <c r="Z278" s="99">
        <v>24495</v>
      </c>
      <c r="AA278" s="99"/>
      <c r="AB278" s="98"/>
      <c r="AC278" s="117"/>
      <c r="AD278" s="97"/>
      <c r="AE278" s="94"/>
      <c r="AF278" s="94"/>
      <c r="AG278" s="100" t="s">
        <v>1113</v>
      </c>
      <c r="AH278" s="100" t="str">
        <f>IFERROR(VLOOKUP(T:T,Plan2!A:D,4,0)," ")</f>
        <v xml:space="preserve"> </v>
      </c>
      <c r="AI278" s="100" t="str">
        <f>IFERROR(VLOOKUP(X:X,'base sif'!A:B,2,0)," ")</f>
        <v xml:space="preserve"> </v>
      </c>
      <c r="AJ278" s="100" t="s">
        <v>3582</v>
      </c>
      <c r="AK278" s="101" t="str">
        <f>IFERROR(VLOOKUP(C278,Plan1!A:E,4,0)," ")</f>
        <v xml:space="preserve"> </v>
      </c>
      <c r="AL278" s="102" t="str">
        <f>IFERROR(VLOOKUP(C278,Plan1!A:E,5,0)," ")</f>
        <v xml:space="preserve"> </v>
      </c>
      <c r="AM278" s="102" t="str">
        <f>VLOOKUP(T278,Plan3!A:C,3,0)</f>
        <v>TRUTRO ENTERO</v>
      </c>
    </row>
    <row r="279" spans="1:39" s="103" customFormat="1" ht="12.75" customHeight="1" x14ac:dyDescent="0.15">
      <c r="A279" s="190" t="s">
        <v>2763</v>
      </c>
      <c r="B279" s="92" t="s">
        <v>36</v>
      </c>
      <c r="C279" s="92" t="s">
        <v>2633</v>
      </c>
      <c r="D279" s="93">
        <v>45770</v>
      </c>
      <c r="E279" s="94" t="s">
        <v>2532</v>
      </c>
      <c r="F279" s="95">
        <v>23</v>
      </c>
      <c r="G279" s="93">
        <v>45799</v>
      </c>
      <c r="H279" s="93">
        <v>45808</v>
      </c>
      <c r="I279" s="105"/>
      <c r="J279" s="105"/>
      <c r="K279" s="106"/>
      <c r="L279" s="107"/>
      <c r="M279" s="105"/>
      <c r="N279" s="93"/>
      <c r="O279" s="92" t="s">
        <v>9</v>
      </c>
      <c r="P279" s="92" t="s">
        <v>8</v>
      </c>
      <c r="Q279" s="92" t="s">
        <v>35</v>
      </c>
      <c r="R279" s="92"/>
      <c r="S279" s="98">
        <v>994516</v>
      </c>
      <c r="T279" s="92" t="s">
        <v>317</v>
      </c>
      <c r="U279" s="92" t="s">
        <v>437</v>
      </c>
      <c r="V279" s="92" t="s">
        <v>318</v>
      </c>
      <c r="W279" s="96">
        <v>1500</v>
      </c>
      <c r="X279" s="97"/>
      <c r="Y279" s="94" t="s">
        <v>7</v>
      </c>
      <c r="Z279" s="99">
        <v>24495</v>
      </c>
      <c r="AA279" s="99"/>
      <c r="AB279" s="98"/>
      <c r="AC279" s="117"/>
      <c r="AD279" s="97"/>
      <c r="AE279" s="94"/>
      <c r="AF279" s="94"/>
      <c r="AG279" s="100" t="s">
        <v>1113</v>
      </c>
      <c r="AH279" s="100" t="str">
        <f>IFERROR(VLOOKUP(T:T,Plan2!A:D,4,0)," ")</f>
        <v xml:space="preserve"> </v>
      </c>
      <c r="AI279" s="100" t="str">
        <f>IFERROR(VLOOKUP(X:X,'base sif'!A:B,2,0)," ")</f>
        <v xml:space="preserve"> </v>
      </c>
      <c r="AJ279" s="100" t="s">
        <v>3582</v>
      </c>
      <c r="AK279" s="101" t="str">
        <f>IFERROR(VLOOKUP(C279,Plan1!A:E,4,0)," ")</f>
        <v xml:space="preserve"> </v>
      </c>
      <c r="AL279" s="102" t="str">
        <f>IFERROR(VLOOKUP(C279,Plan1!A:E,5,0)," ")</f>
        <v xml:space="preserve"> </v>
      </c>
      <c r="AM279" s="102" t="str">
        <f>VLOOKUP(T279,Plan3!A:C,3,0)</f>
        <v>TRUTRO ENTERO</v>
      </c>
    </row>
    <row r="280" spans="1:39" s="103" customFormat="1" ht="12.75" customHeight="1" x14ac:dyDescent="0.15">
      <c r="A280" s="92" t="s">
        <v>2763</v>
      </c>
      <c r="B280" s="92" t="s">
        <v>36</v>
      </c>
      <c r="C280" s="92" t="s">
        <v>2634</v>
      </c>
      <c r="D280" s="93">
        <v>45770</v>
      </c>
      <c r="E280" s="94" t="s">
        <v>2532</v>
      </c>
      <c r="F280" s="95">
        <v>23</v>
      </c>
      <c r="G280" s="93">
        <v>45810</v>
      </c>
      <c r="H280" s="93">
        <v>45815</v>
      </c>
      <c r="I280" s="105"/>
      <c r="J280" s="105"/>
      <c r="K280" s="106"/>
      <c r="L280" s="107"/>
      <c r="M280" s="105"/>
      <c r="N280" s="93"/>
      <c r="O280" s="92" t="s">
        <v>9</v>
      </c>
      <c r="P280" s="92" t="s">
        <v>8</v>
      </c>
      <c r="Q280" s="92" t="s">
        <v>35</v>
      </c>
      <c r="R280" s="92"/>
      <c r="S280" s="98">
        <v>994516</v>
      </c>
      <c r="T280" s="92" t="s">
        <v>317</v>
      </c>
      <c r="U280" s="92" t="s">
        <v>437</v>
      </c>
      <c r="V280" s="92" t="s">
        <v>318</v>
      </c>
      <c r="W280" s="96">
        <v>1500</v>
      </c>
      <c r="X280" s="97"/>
      <c r="Y280" s="94" t="s">
        <v>7</v>
      </c>
      <c r="Z280" s="99">
        <v>24495</v>
      </c>
      <c r="AA280" s="99"/>
      <c r="AB280" s="98"/>
      <c r="AC280" s="117"/>
      <c r="AD280" s="97"/>
      <c r="AE280" s="94"/>
      <c r="AF280" s="94"/>
      <c r="AG280" s="100" t="s">
        <v>1113</v>
      </c>
      <c r="AH280" s="100" t="str">
        <f>IFERROR(VLOOKUP(T:T,Plan2!A:D,4,0)," ")</f>
        <v xml:space="preserve"> </v>
      </c>
      <c r="AI280" s="100" t="str">
        <f>IFERROR(VLOOKUP(X:X,'base sif'!A:B,2,0)," ")</f>
        <v xml:space="preserve"> </v>
      </c>
      <c r="AJ280" s="100" t="s">
        <v>3582</v>
      </c>
      <c r="AK280" s="101" t="str">
        <f>IFERROR(VLOOKUP(C280,Plan1!A:E,4,0)," ")</f>
        <v xml:space="preserve"> </v>
      </c>
      <c r="AL280" s="102" t="str">
        <f>IFERROR(VLOOKUP(C280,Plan1!A:E,5,0)," ")</f>
        <v xml:space="preserve"> </v>
      </c>
      <c r="AM280" s="102" t="str">
        <f>VLOOKUP(T280,Plan3!A:C,3,0)</f>
        <v>TRUTRO ENTERO</v>
      </c>
    </row>
    <row r="281" spans="1:39" s="103" customFormat="1" ht="12.75" customHeight="1" x14ac:dyDescent="0.15">
      <c r="A281" s="92" t="s">
        <v>2763</v>
      </c>
      <c r="B281" s="92" t="s">
        <v>36</v>
      </c>
      <c r="C281" s="92" t="s">
        <v>2537</v>
      </c>
      <c r="D281" s="93">
        <v>45772</v>
      </c>
      <c r="E281" s="94" t="s">
        <v>2538</v>
      </c>
      <c r="F281" s="95">
        <v>20</v>
      </c>
      <c r="G281" s="93">
        <v>45787</v>
      </c>
      <c r="H281" s="93">
        <v>45794</v>
      </c>
      <c r="I281" s="105"/>
      <c r="J281" s="105"/>
      <c r="K281" s="106"/>
      <c r="L281" s="107"/>
      <c r="M281" s="105"/>
      <c r="N281" s="93"/>
      <c r="O281" s="92" t="s">
        <v>9</v>
      </c>
      <c r="P281" s="92" t="s">
        <v>8</v>
      </c>
      <c r="Q281" s="92" t="s">
        <v>35</v>
      </c>
      <c r="R281" s="92"/>
      <c r="S281" s="98">
        <v>43761</v>
      </c>
      <c r="T281" s="92" t="s">
        <v>71</v>
      </c>
      <c r="U281" s="92" t="s">
        <v>437</v>
      </c>
      <c r="V281" s="92" t="s">
        <v>82</v>
      </c>
      <c r="W281" s="96">
        <v>3100</v>
      </c>
      <c r="X281" s="97"/>
      <c r="Y281" s="94" t="s">
        <v>7</v>
      </c>
      <c r="Z281" s="99">
        <v>24495</v>
      </c>
      <c r="AA281" s="99"/>
      <c r="AB281" s="98"/>
      <c r="AC281" s="117"/>
      <c r="AD281" s="97"/>
      <c r="AE281" s="94"/>
      <c r="AF281" s="94"/>
      <c r="AG281" s="100" t="s">
        <v>1113</v>
      </c>
      <c r="AH281" s="100" t="str">
        <f>IFERROR(VLOOKUP(T:T,Plan2!A:D,4,0)," ")</f>
        <v xml:space="preserve"> </v>
      </c>
      <c r="AI281" s="100" t="str">
        <f>IFERROR(VLOOKUP(X:X,'base sif'!A:B,2,0)," ")</f>
        <v xml:space="preserve"> </v>
      </c>
      <c r="AJ281" s="100" t="s">
        <v>3582</v>
      </c>
      <c r="AK281" s="101">
        <f>IFERROR(VLOOKUP(C281,Plan1!A:E,4,0)," ")</f>
        <v>1</v>
      </c>
      <c r="AL281" s="102" t="str">
        <f>IFERROR(VLOOKUP(C281,Plan1!A:E,5,0)," ")</f>
        <v xml:space="preserve">BLOQUEO SIF </v>
      </c>
      <c r="AM281" s="102" t="str">
        <f>VLOOKUP(T281,Plan3!A:C,3,0)</f>
        <v>PECHUGA BLOCK</v>
      </c>
    </row>
    <row r="282" spans="1:39" s="103" customFormat="1" ht="12.75" customHeight="1" x14ac:dyDescent="0.15">
      <c r="A282" s="92" t="s">
        <v>2763</v>
      </c>
      <c r="B282" s="92" t="s">
        <v>36</v>
      </c>
      <c r="C282" s="92" t="s">
        <v>2559</v>
      </c>
      <c r="D282" s="93">
        <v>45772</v>
      </c>
      <c r="E282" s="94" t="s">
        <v>2538</v>
      </c>
      <c r="F282" s="95">
        <v>21</v>
      </c>
      <c r="G282" s="93">
        <v>45796</v>
      </c>
      <c r="H282" s="93">
        <v>45801</v>
      </c>
      <c r="I282" s="105"/>
      <c r="J282" s="105"/>
      <c r="K282" s="106"/>
      <c r="L282" s="107"/>
      <c r="M282" s="105"/>
      <c r="N282" s="93"/>
      <c r="O282" s="92" t="s">
        <v>9</v>
      </c>
      <c r="P282" s="92" t="s">
        <v>8</v>
      </c>
      <c r="Q282" s="92" t="s">
        <v>35</v>
      </c>
      <c r="R282" s="92"/>
      <c r="S282" s="98">
        <v>43761</v>
      </c>
      <c r="T282" s="92" t="s">
        <v>71</v>
      </c>
      <c r="U282" s="92" t="s">
        <v>437</v>
      </c>
      <c r="V282" s="92" t="s">
        <v>82</v>
      </c>
      <c r="W282" s="96">
        <v>3100</v>
      </c>
      <c r="X282" s="97"/>
      <c r="Y282" s="94" t="s">
        <v>7</v>
      </c>
      <c r="Z282" s="99">
        <v>24495</v>
      </c>
      <c r="AA282" s="99"/>
      <c r="AB282" s="98"/>
      <c r="AC282" s="117"/>
      <c r="AD282" s="97"/>
      <c r="AE282" s="94"/>
      <c r="AF282" s="94"/>
      <c r="AG282" s="100" t="s">
        <v>1113</v>
      </c>
      <c r="AH282" s="100" t="str">
        <f>IFERROR(VLOOKUP(T:T,Plan2!A:D,4,0)," ")</f>
        <v xml:space="preserve"> </v>
      </c>
      <c r="AI282" s="100" t="str">
        <f>IFERROR(VLOOKUP(X:X,'base sif'!A:B,2,0)," ")</f>
        <v xml:space="preserve"> </v>
      </c>
      <c r="AJ282" s="100" t="s">
        <v>3582</v>
      </c>
      <c r="AK282" s="101">
        <f>IFERROR(VLOOKUP(C282,Plan1!A:E,4,0)," ")</f>
        <v>1</v>
      </c>
      <c r="AL282" s="102" t="str">
        <f>IFERROR(VLOOKUP(C282,Plan1!A:E,5,0)," ")</f>
        <v xml:space="preserve">BLOQUEO SIF </v>
      </c>
      <c r="AM282" s="102" t="str">
        <f>VLOOKUP(T282,Plan3!A:C,3,0)</f>
        <v>PECHUGA BLOCK</v>
      </c>
    </row>
    <row r="283" spans="1:39" s="103" customFormat="1" ht="12.75" customHeight="1" x14ac:dyDescent="0.15">
      <c r="A283" s="92" t="s">
        <v>2763</v>
      </c>
      <c r="B283" s="92" t="s">
        <v>36</v>
      </c>
      <c r="C283" s="92" t="s">
        <v>2561</v>
      </c>
      <c r="D283" s="93">
        <v>45772</v>
      </c>
      <c r="E283" s="94" t="s">
        <v>2538</v>
      </c>
      <c r="F283" s="95">
        <v>21</v>
      </c>
      <c r="G283" s="93">
        <v>45796</v>
      </c>
      <c r="H283" s="93">
        <v>45801</v>
      </c>
      <c r="I283" s="105"/>
      <c r="J283" s="105"/>
      <c r="K283" s="106"/>
      <c r="L283" s="107"/>
      <c r="M283" s="105"/>
      <c r="N283" s="93"/>
      <c r="O283" s="92" t="s">
        <v>9</v>
      </c>
      <c r="P283" s="92" t="s">
        <v>8</v>
      </c>
      <c r="Q283" s="92" t="s">
        <v>35</v>
      </c>
      <c r="R283" s="92"/>
      <c r="S283" s="98">
        <v>43761</v>
      </c>
      <c r="T283" s="92" t="s">
        <v>71</v>
      </c>
      <c r="U283" s="92" t="s">
        <v>437</v>
      </c>
      <c r="V283" s="92" t="s">
        <v>82</v>
      </c>
      <c r="W283" s="96">
        <v>3100</v>
      </c>
      <c r="X283" s="97"/>
      <c r="Y283" s="94" t="s">
        <v>7</v>
      </c>
      <c r="Z283" s="99">
        <v>24495</v>
      </c>
      <c r="AA283" s="99"/>
      <c r="AB283" s="98"/>
      <c r="AC283" s="117"/>
      <c r="AD283" s="97"/>
      <c r="AE283" s="94"/>
      <c r="AF283" s="94"/>
      <c r="AG283" s="100" t="s">
        <v>1113</v>
      </c>
      <c r="AH283" s="100" t="str">
        <f>IFERROR(VLOOKUP(T:T,Plan2!A:D,4,0)," ")</f>
        <v xml:space="preserve"> </v>
      </c>
      <c r="AI283" s="100" t="str">
        <f>IFERROR(VLOOKUP(X:X,'base sif'!A:B,2,0)," ")</f>
        <v xml:space="preserve"> </v>
      </c>
      <c r="AJ283" s="100" t="s">
        <v>3582</v>
      </c>
      <c r="AK283" s="101" t="str">
        <f>IFERROR(VLOOKUP(C283,Plan1!A:E,4,0)," ")</f>
        <v xml:space="preserve"> </v>
      </c>
      <c r="AL283" s="102" t="str">
        <f>IFERROR(VLOOKUP(C283,Plan1!A:E,5,0)," ")</f>
        <v xml:space="preserve"> </v>
      </c>
      <c r="AM283" s="102" t="str">
        <f>VLOOKUP(T283,Plan3!A:C,3,0)</f>
        <v>PECHUGA BLOCK</v>
      </c>
    </row>
    <row r="284" spans="1:39" s="103" customFormat="1" ht="12.75" customHeight="1" x14ac:dyDescent="0.15">
      <c r="A284" s="92" t="s">
        <v>2763</v>
      </c>
      <c r="B284" s="92" t="s">
        <v>36</v>
      </c>
      <c r="C284" s="92" t="s">
        <v>2564</v>
      </c>
      <c r="D284" s="93">
        <v>45772</v>
      </c>
      <c r="E284" s="94" t="s">
        <v>2538</v>
      </c>
      <c r="F284" s="95">
        <v>21</v>
      </c>
      <c r="G284" s="93">
        <v>45792</v>
      </c>
      <c r="H284" s="93">
        <v>45801</v>
      </c>
      <c r="I284" s="105"/>
      <c r="J284" s="105"/>
      <c r="K284" s="106"/>
      <c r="L284" s="107"/>
      <c r="M284" s="105"/>
      <c r="N284" s="93"/>
      <c r="O284" s="92" t="s">
        <v>9</v>
      </c>
      <c r="P284" s="92" t="s">
        <v>8</v>
      </c>
      <c r="Q284" s="92" t="s">
        <v>35</v>
      </c>
      <c r="R284" s="92"/>
      <c r="S284" s="98">
        <v>43761</v>
      </c>
      <c r="T284" s="92" t="s">
        <v>71</v>
      </c>
      <c r="U284" s="92" t="s">
        <v>437</v>
      </c>
      <c r="V284" s="92" t="s">
        <v>82</v>
      </c>
      <c r="W284" s="96">
        <v>3100</v>
      </c>
      <c r="X284" s="97"/>
      <c r="Y284" s="94" t="s">
        <v>7</v>
      </c>
      <c r="Z284" s="99">
        <v>24495</v>
      </c>
      <c r="AA284" s="99"/>
      <c r="AB284" s="98"/>
      <c r="AC284" s="117"/>
      <c r="AD284" s="97"/>
      <c r="AE284" s="94"/>
      <c r="AF284" s="94"/>
      <c r="AG284" s="100" t="s">
        <v>1113</v>
      </c>
      <c r="AH284" s="100" t="str">
        <f>IFERROR(VLOOKUP(T:T,Plan2!A:D,4,0)," ")</f>
        <v xml:space="preserve"> </v>
      </c>
      <c r="AI284" s="100" t="str">
        <f>IFERROR(VLOOKUP(X:X,'base sif'!A:B,2,0)," ")</f>
        <v xml:space="preserve"> </v>
      </c>
      <c r="AJ284" s="100" t="s">
        <v>3582</v>
      </c>
      <c r="AK284" s="101" t="str">
        <f>IFERROR(VLOOKUP(C284,Plan1!A:E,4,0)," ")</f>
        <v xml:space="preserve"> </v>
      </c>
      <c r="AL284" s="102" t="str">
        <f>IFERROR(VLOOKUP(C284,Plan1!A:E,5,0)," ")</f>
        <v xml:space="preserve"> </v>
      </c>
      <c r="AM284" s="102" t="str">
        <f>VLOOKUP(T284,Plan3!A:C,3,0)</f>
        <v>PECHUGA BLOCK</v>
      </c>
    </row>
    <row r="285" spans="1:39" s="103" customFormat="1" ht="12.75" customHeight="1" x14ac:dyDescent="0.15">
      <c r="A285" s="190" t="s">
        <v>2763</v>
      </c>
      <c r="B285" s="92" t="s">
        <v>36</v>
      </c>
      <c r="C285" s="92" t="s">
        <v>2579</v>
      </c>
      <c r="D285" s="93">
        <v>45772</v>
      </c>
      <c r="E285" s="94" t="s">
        <v>2538</v>
      </c>
      <c r="F285" s="95">
        <v>22</v>
      </c>
      <c r="G285" s="93">
        <v>45799</v>
      </c>
      <c r="H285" s="93">
        <v>45809</v>
      </c>
      <c r="I285" s="105"/>
      <c r="J285" s="105"/>
      <c r="K285" s="106"/>
      <c r="L285" s="107"/>
      <c r="M285" s="105"/>
      <c r="N285" s="93"/>
      <c r="O285" s="92" t="s">
        <v>9</v>
      </c>
      <c r="P285" s="92" t="s">
        <v>8</v>
      </c>
      <c r="Q285" s="92" t="s">
        <v>35</v>
      </c>
      <c r="R285" s="92"/>
      <c r="S285" s="98">
        <v>43761</v>
      </c>
      <c r="T285" s="92" t="s">
        <v>71</v>
      </c>
      <c r="U285" s="92" t="s">
        <v>437</v>
      </c>
      <c r="V285" s="92" t="s">
        <v>82</v>
      </c>
      <c r="W285" s="96">
        <v>3100</v>
      </c>
      <c r="X285" s="97"/>
      <c r="Y285" s="94" t="s">
        <v>7</v>
      </c>
      <c r="Z285" s="99">
        <v>24495</v>
      </c>
      <c r="AA285" s="99"/>
      <c r="AB285" s="98"/>
      <c r="AC285" s="117"/>
      <c r="AD285" s="97"/>
      <c r="AE285" s="94"/>
      <c r="AF285" s="94"/>
      <c r="AG285" s="100" t="s">
        <v>1113</v>
      </c>
      <c r="AH285" s="100" t="str">
        <f>IFERROR(VLOOKUP(T:T,Plan2!A:D,4,0)," ")</f>
        <v xml:space="preserve"> </v>
      </c>
      <c r="AI285" s="100" t="str">
        <f>IFERROR(VLOOKUP(X:X,'base sif'!A:B,2,0)," ")</f>
        <v xml:space="preserve"> </v>
      </c>
      <c r="AJ285" s="100" t="s">
        <v>3582</v>
      </c>
      <c r="AK285" s="101" t="str">
        <f>IFERROR(VLOOKUP(C285,Plan1!A:E,4,0)," ")</f>
        <v xml:space="preserve"> </v>
      </c>
      <c r="AL285" s="102" t="str">
        <f>IFERROR(VLOOKUP(C285,Plan1!A:E,5,0)," ")</f>
        <v xml:space="preserve"> </v>
      </c>
      <c r="AM285" s="102" t="str">
        <f>VLOOKUP(T285,Plan3!A:C,3,0)</f>
        <v>PECHUGA BLOCK</v>
      </c>
    </row>
    <row r="286" spans="1:39" s="103" customFormat="1" ht="12.75" customHeight="1" x14ac:dyDescent="0.15">
      <c r="A286" s="190" t="s">
        <v>2763</v>
      </c>
      <c r="B286" s="92" t="s">
        <v>36</v>
      </c>
      <c r="C286" s="92" t="s">
        <v>2581</v>
      </c>
      <c r="D286" s="93">
        <v>45772</v>
      </c>
      <c r="E286" s="94" t="s">
        <v>2538</v>
      </c>
      <c r="F286" s="95">
        <v>22</v>
      </c>
      <c r="G286" s="93">
        <v>45803</v>
      </c>
      <c r="H286" s="93">
        <v>45809</v>
      </c>
      <c r="I286" s="105"/>
      <c r="J286" s="105"/>
      <c r="K286" s="106"/>
      <c r="L286" s="107"/>
      <c r="M286" s="105"/>
      <c r="N286" s="93"/>
      <c r="O286" s="92" t="s">
        <v>9</v>
      </c>
      <c r="P286" s="92" t="s">
        <v>8</v>
      </c>
      <c r="Q286" s="92" t="s">
        <v>35</v>
      </c>
      <c r="R286" s="92"/>
      <c r="S286" s="98">
        <v>43761</v>
      </c>
      <c r="T286" s="92" t="s">
        <v>71</v>
      </c>
      <c r="U286" s="92" t="s">
        <v>437</v>
      </c>
      <c r="V286" s="92" t="s">
        <v>82</v>
      </c>
      <c r="W286" s="96">
        <v>3100</v>
      </c>
      <c r="X286" s="97"/>
      <c r="Y286" s="94" t="s">
        <v>7</v>
      </c>
      <c r="Z286" s="99">
        <v>24495</v>
      </c>
      <c r="AA286" s="99"/>
      <c r="AB286" s="98"/>
      <c r="AC286" s="117"/>
      <c r="AD286" s="97"/>
      <c r="AE286" s="94"/>
      <c r="AF286" s="94"/>
      <c r="AG286" s="100" t="s">
        <v>1113</v>
      </c>
      <c r="AH286" s="100" t="str">
        <f>IFERROR(VLOOKUP(T:T,Plan2!A:D,4,0)," ")</f>
        <v xml:space="preserve"> </v>
      </c>
      <c r="AI286" s="100" t="str">
        <f>IFERROR(VLOOKUP(X:X,'base sif'!A:B,2,0)," ")</f>
        <v xml:space="preserve"> </v>
      </c>
      <c r="AJ286" s="100" t="s">
        <v>3582</v>
      </c>
      <c r="AK286" s="101" t="str">
        <f>IFERROR(VLOOKUP(C286,Plan1!A:E,4,0)," ")</f>
        <v xml:space="preserve"> </v>
      </c>
      <c r="AL286" s="102" t="str">
        <f>IFERROR(VLOOKUP(C286,Plan1!A:E,5,0)," ")</f>
        <v xml:space="preserve"> </v>
      </c>
      <c r="AM286" s="102" t="str">
        <f>VLOOKUP(T286,Plan3!A:C,3,0)</f>
        <v>PECHUGA BLOCK</v>
      </c>
    </row>
    <row r="287" spans="1:39" s="103" customFormat="1" ht="12.75" customHeight="1" x14ac:dyDescent="0.15">
      <c r="A287" s="190" t="s">
        <v>2763</v>
      </c>
      <c r="B287" s="92" t="s">
        <v>36</v>
      </c>
      <c r="C287" s="92" t="s">
        <v>2635</v>
      </c>
      <c r="D287" s="93">
        <v>45772</v>
      </c>
      <c r="E287" s="94" t="s">
        <v>2538</v>
      </c>
      <c r="F287" s="95">
        <v>21</v>
      </c>
      <c r="G287" s="93">
        <v>45798</v>
      </c>
      <c r="H287" s="93">
        <v>45815</v>
      </c>
      <c r="I287" s="105"/>
      <c r="J287" s="105"/>
      <c r="K287" s="106"/>
      <c r="L287" s="107"/>
      <c r="M287" s="105"/>
      <c r="N287" s="93"/>
      <c r="O287" s="92" t="s">
        <v>9</v>
      </c>
      <c r="P287" s="92" t="s">
        <v>8</v>
      </c>
      <c r="Q287" s="92" t="s">
        <v>35</v>
      </c>
      <c r="R287" s="92"/>
      <c r="S287" s="98">
        <v>43761</v>
      </c>
      <c r="T287" s="92" t="s">
        <v>71</v>
      </c>
      <c r="U287" s="92" t="s">
        <v>437</v>
      </c>
      <c r="V287" s="92" t="s">
        <v>82</v>
      </c>
      <c r="W287" s="96">
        <v>3100</v>
      </c>
      <c r="X287" s="97"/>
      <c r="Y287" s="94" t="s">
        <v>7</v>
      </c>
      <c r="Z287" s="99">
        <v>24495</v>
      </c>
      <c r="AA287" s="99"/>
      <c r="AB287" s="98"/>
      <c r="AC287" s="117"/>
      <c r="AD287" s="97"/>
      <c r="AE287" s="94"/>
      <c r="AF287" s="94"/>
      <c r="AG287" s="100" t="s">
        <v>1113</v>
      </c>
      <c r="AH287" s="100" t="str">
        <f>IFERROR(VLOOKUP(T:T,Plan2!A:D,4,0)," ")</f>
        <v xml:space="preserve"> </v>
      </c>
      <c r="AI287" s="100" t="str">
        <f>IFERROR(VLOOKUP(X:X,'base sif'!A:B,2,0)," ")</f>
        <v xml:space="preserve"> </v>
      </c>
      <c r="AJ287" s="100" t="s">
        <v>3582</v>
      </c>
      <c r="AK287" s="101" t="str">
        <f>IFERROR(VLOOKUP(C287,Plan1!A:E,4,0)," ")</f>
        <v xml:space="preserve"> </v>
      </c>
      <c r="AL287" s="102" t="str">
        <f>IFERROR(VLOOKUP(C287,Plan1!A:E,5,0)," ")</f>
        <v xml:space="preserve"> </v>
      </c>
      <c r="AM287" s="102" t="str">
        <f>VLOOKUP(T287,Plan3!A:C,3,0)</f>
        <v>PECHUGA BLOCK</v>
      </c>
    </row>
    <row r="288" spans="1:39" s="103" customFormat="1" ht="12.75" customHeight="1" x14ac:dyDescent="0.15">
      <c r="A288" s="92" t="s">
        <v>2763</v>
      </c>
      <c r="B288" s="92" t="s">
        <v>36</v>
      </c>
      <c r="C288" s="92" t="s">
        <v>2636</v>
      </c>
      <c r="D288" s="93">
        <v>45772</v>
      </c>
      <c r="E288" s="94" t="s">
        <v>2538</v>
      </c>
      <c r="F288" s="95">
        <v>22</v>
      </c>
      <c r="G288" s="93">
        <v>45810</v>
      </c>
      <c r="H288" s="93">
        <v>45815</v>
      </c>
      <c r="I288" s="105"/>
      <c r="J288" s="105"/>
      <c r="K288" s="106"/>
      <c r="L288" s="107"/>
      <c r="M288" s="105"/>
      <c r="N288" s="93"/>
      <c r="O288" s="92" t="s">
        <v>9</v>
      </c>
      <c r="P288" s="92" t="s">
        <v>8</v>
      </c>
      <c r="Q288" s="92" t="s">
        <v>35</v>
      </c>
      <c r="R288" s="92"/>
      <c r="S288" s="98">
        <v>43761</v>
      </c>
      <c r="T288" s="92" t="s">
        <v>71</v>
      </c>
      <c r="U288" s="92" t="s">
        <v>437</v>
      </c>
      <c r="V288" s="92" t="s">
        <v>82</v>
      </c>
      <c r="W288" s="96">
        <v>3100</v>
      </c>
      <c r="X288" s="97"/>
      <c r="Y288" s="94" t="s">
        <v>7</v>
      </c>
      <c r="Z288" s="99">
        <v>24495</v>
      </c>
      <c r="AA288" s="99"/>
      <c r="AB288" s="98"/>
      <c r="AC288" s="117"/>
      <c r="AD288" s="97"/>
      <c r="AE288" s="94"/>
      <c r="AF288" s="94"/>
      <c r="AG288" s="100" t="s">
        <v>1113</v>
      </c>
      <c r="AH288" s="100" t="str">
        <f>IFERROR(VLOOKUP(T:T,Plan2!A:D,4,0)," ")</f>
        <v xml:space="preserve"> </v>
      </c>
      <c r="AI288" s="100" t="str">
        <f>IFERROR(VLOOKUP(X:X,'base sif'!A:B,2,0)," ")</f>
        <v xml:space="preserve"> </v>
      </c>
      <c r="AJ288" s="100" t="s">
        <v>3582</v>
      </c>
      <c r="AK288" s="101" t="str">
        <f>IFERROR(VLOOKUP(C288,Plan1!A:E,4,0)," ")</f>
        <v xml:space="preserve"> </v>
      </c>
      <c r="AL288" s="102" t="str">
        <f>IFERROR(VLOOKUP(C288,Plan1!A:E,5,0)," ")</f>
        <v xml:space="preserve"> </v>
      </c>
      <c r="AM288" s="102" t="str">
        <f>VLOOKUP(T288,Plan3!A:C,3,0)</f>
        <v>PECHUGA BLOCK</v>
      </c>
    </row>
    <row r="289" spans="1:39" s="103" customFormat="1" ht="12.75" customHeight="1" x14ac:dyDescent="0.15">
      <c r="A289" s="104" t="s">
        <v>2763</v>
      </c>
      <c r="B289" s="92" t="s">
        <v>36</v>
      </c>
      <c r="C289" s="92" t="s">
        <v>2587</v>
      </c>
      <c r="D289" s="93">
        <v>45772</v>
      </c>
      <c r="E289" s="94" t="s">
        <v>2588</v>
      </c>
      <c r="F289" s="95">
        <v>22</v>
      </c>
      <c r="G289" s="93">
        <v>45803</v>
      </c>
      <c r="H289" s="93">
        <v>45809</v>
      </c>
      <c r="I289" s="105"/>
      <c r="J289" s="105"/>
      <c r="K289" s="106"/>
      <c r="L289" s="107"/>
      <c r="M289" s="105"/>
      <c r="N289" s="93"/>
      <c r="O289" s="92" t="s">
        <v>9</v>
      </c>
      <c r="P289" s="92" t="s">
        <v>8</v>
      </c>
      <c r="Q289" s="92" t="s">
        <v>35</v>
      </c>
      <c r="R289" s="92"/>
      <c r="S289" s="98">
        <v>60293</v>
      </c>
      <c r="T289" s="92" t="s">
        <v>140</v>
      </c>
      <c r="U289" s="92" t="s">
        <v>437</v>
      </c>
      <c r="V289" s="92" t="s">
        <v>1389</v>
      </c>
      <c r="W289" s="96">
        <v>3100</v>
      </c>
      <c r="X289" s="97"/>
      <c r="Y289" s="94" t="s">
        <v>7</v>
      </c>
      <c r="Z289" s="99">
        <v>24495</v>
      </c>
      <c r="AA289" s="99"/>
      <c r="AB289" s="98"/>
      <c r="AC289" s="117"/>
      <c r="AD289" s="97"/>
      <c r="AE289" s="94"/>
      <c r="AF289" s="94"/>
      <c r="AG289" s="100" t="s">
        <v>1113</v>
      </c>
      <c r="AH289" s="100" t="str">
        <f>IFERROR(VLOOKUP(T:T,Plan2!A:D,4,0)," ")</f>
        <v xml:space="preserve"> </v>
      </c>
      <c r="AI289" s="100" t="str">
        <f>IFERROR(VLOOKUP(X:X,'base sif'!A:B,2,0)," ")</f>
        <v xml:space="preserve"> </v>
      </c>
      <c r="AJ289" s="100" t="s">
        <v>3582</v>
      </c>
      <c r="AK289" s="101" t="str">
        <f>IFERROR(VLOOKUP(C289,Plan1!A:E,4,0)," ")</f>
        <v xml:space="preserve"> </v>
      </c>
      <c r="AL289" s="102" t="str">
        <f>IFERROR(VLOOKUP(C289,Plan1!A:E,5,0)," ")</f>
        <v xml:space="preserve"> </v>
      </c>
      <c r="AM289" s="102" t="str">
        <f>VLOOKUP(T289,Plan3!A:C,3,0)</f>
        <v>PECHUGA INTERFOLIADA</v>
      </c>
    </row>
    <row r="290" spans="1:39" s="103" customFormat="1" ht="12.75" customHeight="1" x14ac:dyDescent="0.15">
      <c r="A290" s="92" t="s">
        <v>2763</v>
      </c>
      <c r="B290" s="92" t="s">
        <v>36</v>
      </c>
      <c r="C290" s="92" t="s">
        <v>2637</v>
      </c>
      <c r="D290" s="93">
        <v>45772</v>
      </c>
      <c r="E290" s="94" t="s">
        <v>2588</v>
      </c>
      <c r="F290" s="95">
        <v>23</v>
      </c>
      <c r="G290" s="93">
        <v>45810</v>
      </c>
      <c r="H290" s="93">
        <v>45815</v>
      </c>
      <c r="I290" s="105"/>
      <c r="J290" s="105"/>
      <c r="K290" s="106"/>
      <c r="L290" s="107"/>
      <c r="M290" s="105"/>
      <c r="N290" s="93"/>
      <c r="O290" s="92" t="s">
        <v>9</v>
      </c>
      <c r="P290" s="92" t="s">
        <v>8</v>
      </c>
      <c r="Q290" s="92" t="s">
        <v>35</v>
      </c>
      <c r="R290" s="92"/>
      <c r="S290" s="98">
        <v>60293</v>
      </c>
      <c r="T290" s="92" t="s">
        <v>140</v>
      </c>
      <c r="U290" s="92" t="s">
        <v>437</v>
      </c>
      <c r="V290" s="92" t="s">
        <v>1389</v>
      </c>
      <c r="W290" s="96">
        <v>3100</v>
      </c>
      <c r="X290" s="97"/>
      <c r="Y290" s="94" t="s">
        <v>7</v>
      </c>
      <c r="Z290" s="99">
        <v>24495</v>
      </c>
      <c r="AA290" s="99"/>
      <c r="AB290" s="98"/>
      <c r="AC290" s="117"/>
      <c r="AD290" s="97"/>
      <c r="AE290" s="94"/>
      <c r="AF290" s="94"/>
      <c r="AG290" s="100" t="s">
        <v>1113</v>
      </c>
      <c r="AH290" s="100" t="str">
        <f>IFERROR(VLOOKUP(T:T,Plan2!A:D,4,0)," ")</f>
        <v xml:space="preserve"> </v>
      </c>
      <c r="AI290" s="100" t="str">
        <f>IFERROR(VLOOKUP(X:X,'base sif'!A:B,2,0)," ")</f>
        <v xml:space="preserve"> </v>
      </c>
      <c r="AJ290" s="100" t="s">
        <v>3582</v>
      </c>
      <c r="AK290" s="101" t="str">
        <f>IFERROR(VLOOKUP(C290,Plan1!A:E,4,0)," ")</f>
        <v xml:space="preserve"> </v>
      </c>
      <c r="AL290" s="102" t="str">
        <f>IFERROR(VLOOKUP(C290,Plan1!A:E,5,0)," ")</f>
        <v xml:space="preserve"> </v>
      </c>
      <c r="AM290" s="102" t="str">
        <f>VLOOKUP(T290,Plan3!A:C,3,0)</f>
        <v>PECHUGA INTERFOLIADA</v>
      </c>
    </row>
    <row r="291" spans="1:39" s="103" customFormat="1" ht="12.75" customHeight="1" x14ac:dyDescent="0.15">
      <c r="A291" s="92" t="s">
        <v>2763</v>
      </c>
      <c r="B291" s="92" t="s">
        <v>36</v>
      </c>
      <c r="C291" s="92" t="s">
        <v>2638</v>
      </c>
      <c r="D291" s="93">
        <v>45772</v>
      </c>
      <c r="E291" s="94" t="s">
        <v>2639</v>
      </c>
      <c r="F291" s="95">
        <v>23</v>
      </c>
      <c r="G291" s="93">
        <v>45810</v>
      </c>
      <c r="H291" s="93">
        <v>45815</v>
      </c>
      <c r="I291" s="105"/>
      <c r="J291" s="105"/>
      <c r="K291" s="106"/>
      <c r="L291" s="107"/>
      <c r="M291" s="105"/>
      <c r="N291" s="93"/>
      <c r="O291" s="92" t="s">
        <v>9</v>
      </c>
      <c r="P291" s="92" t="s">
        <v>8</v>
      </c>
      <c r="Q291" s="92" t="s">
        <v>35</v>
      </c>
      <c r="R291" s="92"/>
      <c r="S291" s="98">
        <v>996611</v>
      </c>
      <c r="T291" s="92" t="s">
        <v>85</v>
      </c>
      <c r="U291" s="92" t="s">
        <v>437</v>
      </c>
      <c r="V291" s="92" t="s">
        <v>49</v>
      </c>
      <c r="W291" s="96">
        <v>3050</v>
      </c>
      <c r="X291" s="97"/>
      <c r="Y291" s="94" t="s">
        <v>7</v>
      </c>
      <c r="Z291" s="99">
        <v>24492</v>
      </c>
      <c r="AA291" s="99"/>
      <c r="AB291" s="98"/>
      <c r="AC291" s="117"/>
      <c r="AD291" s="97"/>
      <c r="AE291" s="94"/>
      <c r="AF291" s="94"/>
      <c r="AG291" s="100" t="s">
        <v>1113</v>
      </c>
      <c r="AH291" s="100" t="str">
        <f>IFERROR(VLOOKUP(T:T,Plan2!A:D,4,0)," ")</f>
        <v>MARINADOS</v>
      </c>
      <c r="AI291" s="100" t="str">
        <f>IFERROR(VLOOKUP(X:X,'base sif'!A:B,2,0)," ")</f>
        <v xml:space="preserve"> </v>
      </c>
      <c r="AJ291" s="100" t="s">
        <v>3582</v>
      </c>
      <c r="AK291" s="101" t="str">
        <f>IFERROR(VLOOKUP(C291,Plan1!A:E,4,0)," ")</f>
        <v xml:space="preserve"> </v>
      </c>
      <c r="AL291" s="102" t="str">
        <f>IFERROR(VLOOKUP(C291,Plan1!A:E,5,0)," ")</f>
        <v xml:space="preserve"> </v>
      </c>
      <c r="AM291" s="102" t="str">
        <f>VLOOKUP(T291,Plan3!A:C,3,0)</f>
        <v>PECHUGA MARINADA</v>
      </c>
    </row>
    <row r="292" spans="1:39" s="103" customFormat="1" ht="12.75" customHeight="1" x14ac:dyDescent="0.15">
      <c r="A292" s="92" t="s">
        <v>2763</v>
      </c>
      <c r="B292" s="92" t="s">
        <v>36</v>
      </c>
      <c r="C292" s="92" t="s">
        <v>2640</v>
      </c>
      <c r="D292" s="93">
        <v>45772</v>
      </c>
      <c r="E292" s="94" t="s">
        <v>2639</v>
      </c>
      <c r="F292" s="95">
        <v>23</v>
      </c>
      <c r="G292" s="93">
        <v>45807</v>
      </c>
      <c r="H292" s="93">
        <v>45815</v>
      </c>
      <c r="I292" s="105"/>
      <c r="J292" s="105"/>
      <c r="K292" s="106"/>
      <c r="L292" s="107"/>
      <c r="M292" s="105"/>
      <c r="N292" s="93"/>
      <c r="O292" s="92" t="s">
        <v>9</v>
      </c>
      <c r="P292" s="92" t="s">
        <v>8</v>
      </c>
      <c r="Q292" s="92" t="s">
        <v>35</v>
      </c>
      <c r="R292" s="92"/>
      <c r="S292" s="98">
        <v>996611</v>
      </c>
      <c r="T292" s="92" t="s">
        <v>85</v>
      </c>
      <c r="U292" s="92" t="s">
        <v>437</v>
      </c>
      <c r="V292" s="92" t="s">
        <v>49</v>
      </c>
      <c r="W292" s="96">
        <v>3050</v>
      </c>
      <c r="X292" s="97"/>
      <c r="Y292" s="94" t="s">
        <v>7</v>
      </c>
      <c r="Z292" s="99">
        <v>24492</v>
      </c>
      <c r="AA292" s="99"/>
      <c r="AB292" s="98"/>
      <c r="AC292" s="117"/>
      <c r="AD292" s="97"/>
      <c r="AE292" s="94"/>
      <c r="AF292" s="94"/>
      <c r="AG292" s="100" t="s">
        <v>1113</v>
      </c>
      <c r="AH292" s="100" t="str">
        <f>IFERROR(VLOOKUP(T:T,Plan2!A:D,4,0)," ")</f>
        <v>MARINADOS</v>
      </c>
      <c r="AI292" s="100" t="str">
        <f>IFERROR(VLOOKUP(X:X,'base sif'!A:B,2,0)," ")</f>
        <v xml:space="preserve"> </v>
      </c>
      <c r="AJ292" s="100" t="s">
        <v>3582</v>
      </c>
      <c r="AK292" s="101" t="str">
        <f>IFERROR(VLOOKUP(C292,Plan1!A:E,4,0)," ")</f>
        <v xml:space="preserve"> </v>
      </c>
      <c r="AL292" s="102" t="str">
        <f>IFERROR(VLOOKUP(C292,Plan1!A:E,5,0)," ")</f>
        <v xml:space="preserve"> </v>
      </c>
      <c r="AM292" s="102" t="str">
        <f>VLOOKUP(T292,Plan3!A:C,3,0)</f>
        <v>PECHUGA MARINADA</v>
      </c>
    </row>
    <row r="293" spans="1:39" s="103" customFormat="1" ht="12.75" customHeight="1" x14ac:dyDescent="0.15">
      <c r="A293" s="92" t="s">
        <v>2763</v>
      </c>
      <c r="B293" s="92" t="s">
        <v>36</v>
      </c>
      <c r="C293" s="92" t="s">
        <v>2641</v>
      </c>
      <c r="D293" s="93">
        <v>45772</v>
      </c>
      <c r="E293" s="94" t="s">
        <v>2639</v>
      </c>
      <c r="F293" s="95">
        <v>23</v>
      </c>
      <c r="G293" s="93">
        <v>45810</v>
      </c>
      <c r="H293" s="93">
        <v>45815</v>
      </c>
      <c r="I293" s="105"/>
      <c r="J293" s="105"/>
      <c r="K293" s="106"/>
      <c r="L293" s="107"/>
      <c r="M293" s="105"/>
      <c r="N293" s="93"/>
      <c r="O293" s="92" t="s">
        <v>9</v>
      </c>
      <c r="P293" s="92" t="s">
        <v>8</v>
      </c>
      <c r="Q293" s="92" t="s">
        <v>35</v>
      </c>
      <c r="R293" s="92"/>
      <c r="S293" s="98">
        <v>996611</v>
      </c>
      <c r="T293" s="92" t="s">
        <v>85</v>
      </c>
      <c r="U293" s="92" t="s">
        <v>437</v>
      </c>
      <c r="V293" s="92" t="s">
        <v>49</v>
      </c>
      <c r="W293" s="96">
        <v>3050</v>
      </c>
      <c r="X293" s="97"/>
      <c r="Y293" s="94" t="s">
        <v>7</v>
      </c>
      <c r="Z293" s="99">
        <v>24492</v>
      </c>
      <c r="AA293" s="99"/>
      <c r="AB293" s="98"/>
      <c r="AC293" s="117"/>
      <c r="AD293" s="97"/>
      <c r="AE293" s="94"/>
      <c r="AF293" s="94"/>
      <c r="AG293" s="100" t="s">
        <v>1113</v>
      </c>
      <c r="AH293" s="100" t="str">
        <f>IFERROR(VLOOKUP(T:T,Plan2!A:D,4,0)," ")</f>
        <v>MARINADOS</v>
      </c>
      <c r="AI293" s="100" t="str">
        <f>IFERROR(VLOOKUP(X:X,'base sif'!A:B,2,0)," ")</f>
        <v xml:space="preserve"> </v>
      </c>
      <c r="AJ293" s="100" t="s">
        <v>3582</v>
      </c>
      <c r="AK293" s="101" t="str">
        <f>IFERROR(VLOOKUP(C293,Plan1!A:E,4,0)," ")</f>
        <v xml:space="preserve"> </v>
      </c>
      <c r="AL293" s="102" t="str">
        <f>IFERROR(VLOOKUP(C293,Plan1!A:E,5,0)," ")</f>
        <v xml:space="preserve"> </v>
      </c>
      <c r="AM293" s="102" t="str">
        <f>VLOOKUP(T293,Plan3!A:C,3,0)</f>
        <v>PECHUGA MARINADA</v>
      </c>
    </row>
    <row r="294" spans="1:39" s="103" customFormat="1" ht="12.75" customHeight="1" x14ac:dyDescent="0.15">
      <c r="A294" s="92" t="s">
        <v>2763</v>
      </c>
      <c r="B294" s="92" t="s">
        <v>36</v>
      </c>
      <c r="C294" s="92" t="s">
        <v>2589</v>
      </c>
      <c r="D294" s="93">
        <v>45772</v>
      </c>
      <c r="E294" s="94" t="s">
        <v>2590</v>
      </c>
      <c r="F294" s="95">
        <v>20</v>
      </c>
      <c r="G294" s="93">
        <v>45789</v>
      </c>
      <c r="H294" s="93">
        <v>45794</v>
      </c>
      <c r="I294" s="105"/>
      <c r="J294" s="105"/>
      <c r="K294" s="106"/>
      <c r="L294" s="107"/>
      <c r="M294" s="105"/>
      <c r="N294" s="93"/>
      <c r="O294" s="92" t="s">
        <v>9</v>
      </c>
      <c r="P294" s="92" t="s">
        <v>8</v>
      </c>
      <c r="Q294" s="92" t="s">
        <v>35</v>
      </c>
      <c r="R294" s="92"/>
      <c r="S294" s="98">
        <v>996001</v>
      </c>
      <c r="T294" s="92" t="s">
        <v>347</v>
      </c>
      <c r="U294" s="92" t="s">
        <v>437</v>
      </c>
      <c r="V294" s="92" t="s">
        <v>49</v>
      </c>
      <c r="W294" s="96">
        <v>3050</v>
      </c>
      <c r="X294" s="97"/>
      <c r="Y294" s="94" t="s">
        <v>7</v>
      </c>
      <c r="Z294" s="99">
        <v>24492</v>
      </c>
      <c r="AA294" s="99"/>
      <c r="AB294" s="98"/>
      <c r="AC294" s="117"/>
      <c r="AD294" s="97"/>
      <c r="AE294" s="94"/>
      <c r="AF294" s="94"/>
      <c r="AG294" s="100" t="s">
        <v>1113</v>
      </c>
      <c r="AH294" s="100" t="str">
        <f>IFERROR(VLOOKUP(T:T,Plan2!A:D,4,0)," ")</f>
        <v>MARINADOS</v>
      </c>
      <c r="AI294" s="100" t="str">
        <f>IFERROR(VLOOKUP(X:X,'base sif'!A:B,2,0)," ")</f>
        <v xml:space="preserve"> </v>
      </c>
      <c r="AJ294" s="100" t="s">
        <v>3582</v>
      </c>
      <c r="AK294" s="101" t="str">
        <f>IFERROR(VLOOKUP(C294,Plan1!A:E,4,0)," ")</f>
        <v xml:space="preserve"> </v>
      </c>
      <c r="AL294" s="102" t="str">
        <f>IFERROR(VLOOKUP(C294,Plan1!A:E,5,0)," ")</f>
        <v xml:space="preserve"> </v>
      </c>
      <c r="AM294" s="102" t="str">
        <f>VLOOKUP(T294,Plan3!A:C,3,0)</f>
        <v>PECHUGA MARINADA</v>
      </c>
    </row>
    <row r="295" spans="1:39" s="103" customFormat="1" ht="12.75" customHeight="1" x14ac:dyDescent="0.15">
      <c r="A295" s="92" t="s">
        <v>2763</v>
      </c>
      <c r="B295" s="92" t="s">
        <v>36</v>
      </c>
      <c r="C295" s="92" t="s">
        <v>2551</v>
      </c>
      <c r="D295" s="93">
        <v>45772</v>
      </c>
      <c r="E295" s="94" t="s">
        <v>2552</v>
      </c>
      <c r="F295" s="95">
        <v>20</v>
      </c>
      <c r="G295" s="93">
        <v>45789</v>
      </c>
      <c r="H295" s="93">
        <v>45794</v>
      </c>
      <c r="I295" s="105"/>
      <c r="J295" s="105"/>
      <c r="K295" s="106"/>
      <c r="L295" s="107"/>
      <c r="M295" s="105"/>
      <c r="N295" s="93"/>
      <c r="O295" s="92" t="s">
        <v>9</v>
      </c>
      <c r="P295" s="92" t="s">
        <v>8</v>
      </c>
      <c r="Q295" s="92" t="s">
        <v>35</v>
      </c>
      <c r="R295" s="92"/>
      <c r="S295" s="98">
        <v>993493</v>
      </c>
      <c r="T295" s="92" t="s">
        <v>561</v>
      </c>
      <c r="U295" s="92" t="s">
        <v>437</v>
      </c>
      <c r="V295" s="92" t="s">
        <v>1097</v>
      </c>
      <c r="W295" s="96">
        <v>3000</v>
      </c>
      <c r="X295" s="97"/>
      <c r="Y295" s="94" t="s">
        <v>7</v>
      </c>
      <c r="Z295" s="99">
        <v>24492</v>
      </c>
      <c r="AA295" s="99"/>
      <c r="AB295" s="98"/>
      <c r="AC295" s="117"/>
      <c r="AD295" s="97"/>
      <c r="AE295" s="94"/>
      <c r="AF295" s="94"/>
      <c r="AG295" s="100" t="s">
        <v>1113</v>
      </c>
      <c r="AH295" s="100" t="str">
        <f>IFERROR(VLOOKUP(T:T,Plan2!A:D,4,0)," ")</f>
        <v>MARINADOS IQF</v>
      </c>
      <c r="AI295" s="100" t="str">
        <f>IFERROR(VLOOKUP(X:X,'base sif'!A:B,2,0)," ")</f>
        <v xml:space="preserve"> </v>
      </c>
      <c r="AJ295" s="100" t="s">
        <v>3582</v>
      </c>
      <c r="AK295" s="101" t="str">
        <f>IFERROR(VLOOKUP(C295,Plan1!A:E,4,0)," ")</f>
        <v xml:space="preserve"> </v>
      </c>
      <c r="AL295" s="102" t="str">
        <f>IFERROR(VLOOKUP(C295,Plan1!A:E,5,0)," ")</f>
        <v xml:space="preserve"> </v>
      </c>
      <c r="AM295" s="102" t="str">
        <f>VLOOKUP(T295,Plan3!A:C,3,0)</f>
        <v>FILETITOS DE PECHUGA</v>
      </c>
    </row>
    <row r="296" spans="1:39" s="103" customFormat="1" ht="12.75" customHeight="1" x14ac:dyDescent="0.15">
      <c r="A296" s="190" t="s">
        <v>2763</v>
      </c>
      <c r="B296" s="92" t="s">
        <v>36</v>
      </c>
      <c r="C296" s="92" t="s">
        <v>2553</v>
      </c>
      <c r="D296" s="93">
        <v>45786</v>
      </c>
      <c r="E296" s="94" t="s">
        <v>2554</v>
      </c>
      <c r="F296" s="95">
        <v>21</v>
      </c>
      <c r="G296" s="93">
        <v>45796</v>
      </c>
      <c r="H296" s="93">
        <v>45801</v>
      </c>
      <c r="I296" s="105"/>
      <c r="J296" s="105"/>
      <c r="K296" s="106"/>
      <c r="L296" s="107"/>
      <c r="M296" s="105"/>
      <c r="N296" s="93"/>
      <c r="O296" s="92" t="s">
        <v>9</v>
      </c>
      <c r="P296" s="92" t="s">
        <v>8</v>
      </c>
      <c r="Q296" s="92" t="s">
        <v>35</v>
      </c>
      <c r="R296" s="92"/>
      <c r="S296" s="98">
        <v>991291</v>
      </c>
      <c r="T296" s="92" t="s">
        <v>2555</v>
      </c>
      <c r="U296" s="92" t="s">
        <v>437</v>
      </c>
      <c r="V296" s="92" t="s">
        <v>2556</v>
      </c>
      <c r="W296" s="96">
        <v>1500</v>
      </c>
      <c r="X296" s="97"/>
      <c r="Y296" s="94" t="s">
        <v>7</v>
      </c>
      <c r="Z296" s="99">
        <v>24495</v>
      </c>
      <c r="AA296" s="99"/>
      <c r="AB296" s="98"/>
      <c r="AC296" s="117"/>
      <c r="AD296" s="97"/>
      <c r="AE296" s="94"/>
      <c r="AF296" s="94"/>
      <c r="AG296" s="100" t="s">
        <v>1113</v>
      </c>
      <c r="AH296" s="100" t="str">
        <f>IFERROR(VLOOKUP(T:T,Plan2!A:D,4,0)," ")</f>
        <v xml:space="preserve"> </v>
      </c>
      <c r="AI296" s="100" t="str">
        <f>IFERROR(VLOOKUP(X:X,'base sif'!A:B,2,0)," ")</f>
        <v xml:space="preserve"> </v>
      </c>
      <c r="AJ296" s="100" t="s">
        <v>3582</v>
      </c>
      <c r="AK296" s="101" t="str">
        <f>IFERROR(VLOOKUP(C296,Plan1!A:E,4,0)," ")</f>
        <v xml:space="preserve"> </v>
      </c>
      <c r="AL296" s="102" t="str">
        <f>IFERROR(VLOOKUP(C296,Plan1!A:E,5,0)," ")</f>
        <v xml:space="preserve"> </v>
      </c>
      <c r="AM296" s="102" t="e">
        <f>VLOOKUP(T296,Plan3!A:C,3,0)</f>
        <v>#N/A</v>
      </c>
    </row>
    <row r="297" spans="1:39" s="103" customFormat="1" ht="12.75" customHeight="1" x14ac:dyDescent="0.15">
      <c r="A297" s="190" t="s">
        <v>2763</v>
      </c>
      <c r="B297" s="92" t="s">
        <v>36</v>
      </c>
      <c r="C297" s="92" t="s">
        <v>2576</v>
      </c>
      <c r="D297" s="93">
        <v>45786</v>
      </c>
      <c r="E297" s="94" t="s">
        <v>2554</v>
      </c>
      <c r="F297" s="95">
        <v>22</v>
      </c>
      <c r="G297" s="93">
        <v>45803</v>
      </c>
      <c r="H297" s="93">
        <v>45809</v>
      </c>
      <c r="I297" s="105"/>
      <c r="J297" s="105"/>
      <c r="K297" s="106"/>
      <c r="L297" s="107"/>
      <c r="M297" s="105"/>
      <c r="N297" s="93"/>
      <c r="O297" s="92" t="s">
        <v>9</v>
      </c>
      <c r="P297" s="92" t="s">
        <v>8</v>
      </c>
      <c r="Q297" s="92" t="s">
        <v>35</v>
      </c>
      <c r="R297" s="92"/>
      <c r="S297" s="98">
        <v>991291</v>
      </c>
      <c r="T297" s="92" t="s">
        <v>2555</v>
      </c>
      <c r="U297" s="92" t="s">
        <v>437</v>
      </c>
      <c r="V297" s="92" t="s">
        <v>2556</v>
      </c>
      <c r="W297" s="96">
        <v>1500</v>
      </c>
      <c r="X297" s="97"/>
      <c r="Y297" s="94" t="s">
        <v>7</v>
      </c>
      <c r="Z297" s="99">
        <v>24495</v>
      </c>
      <c r="AA297" s="99"/>
      <c r="AB297" s="98"/>
      <c r="AC297" s="117"/>
      <c r="AD297" s="97"/>
      <c r="AE297" s="94"/>
      <c r="AF297" s="94"/>
      <c r="AG297" s="100" t="s">
        <v>1113</v>
      </c>
      <c r="AH297" s="100" t="str">
        <f>IFERROR(VLOOKUP(T:T,Plan2!A:D,4,0)," ")</f>
        <v xml:space="preserve"> </v>
      </c>
      <c r="AI297" s="100" t="str">
        <f>IFERROR(VLOOKUP(X:X,'base sif'!A:B,2,0)," ")</f>
        <v xml:space="preserve"> </v>
      </c>
      <c r="AJ297" s="100" t="s">
        <v>3582</v>
      </c>
      <c r="AK297" s="101" t="str">
        <f>IFERROR(VLOOKUP(C297,Plan1!A:E,4,0)," ")</f>
        <v xml:space="preserve"> </v>
      </c>
      <c r="AL297" s="102" t="str">
        <f>IFERROR(VLOOKUP(C297,Plan1!A:E,5,0)," ")</f>
        <v xml:space="preserve"> </v>
      </c>
      <c r="AM297" s="102" t="e">
        <f>VLOOKUP(T297,Plan3!A:C,3,0)</f>
        <v>#N/A</v>
      </c>
    </row>
    <row r="298" spans="1:39" s="103" customFormat="1" ht="12.75" customHeight="1" x14ac:dyDescent="0.15">
      <c r="A298" s="190" t="s">
        <v>2763</v>
      </c>
      <c r="B298" s="92" t="s">
        <v>36</v>
      </c>
      <c r="C298" s="92" t="s">
        <v>2592</v>
      </c>
      <c r="D298" s="93">
        <v>45786</v>
      </c>
      <c r="E298" s="94" t="s">
        <v>3023</v>
      </c>
      <c r="F298" s="95">
        <v>25</v>
      </c>
      <c r="G298" s="93">
        <v>45824</v>
      </c>
      <c r="H298" s="93">
        <v>45829</v>
      </c>
      <c r="I298" s="105"/>
      <c r="J298" s="105"/>
      <c r="K298" s="106"/>
      <c r="L298" s="107"/>
      <c r="M298" s="105"/>
      <c r="N298" s="93"/>
      <c r="O298" s="92" t="s">
        <v>9</v>
      </c>
      <c r="P298" s="92" t="s">
        <v>8</v>
      </c>
      <c r="Q298" s="92" t="s">
        <v>35</v>
      </c>
      <c r="R298" s="92"/>
      <c r="S298" s="98">
        <v>996611</v>
      </c>
      <c r="T298" s="92" t="s">
        <v>85</v>
      </c>
      <c r="U298" s="92" t="s">
        <v>437</v>
      </c>
      <c r="V298" s="92" t="s">
        <v>49</v>
      </c>
      <c r="W298" s="96">
        <v>3050</v>
      </c>
      <c r="X298" s="97"/>
      <c r="Y298" s="94" t="s">
        <v>7</v>
      </c>
      <c r="Z298" s="99">
        <v>24492</v>
      </c>
      <c r="AA298" s="99"/>
      <c r="AB298" s="98"/>
      <c r="AC298" s="117"/>
      <c r="AD298" s="97"/>
      <c r="AE298" s="94"/>
      <c r="AF298" s="94"/>
      <c r="AG298" s="100" t="s">
        <v>1113</v>
      </c>
      <c r="AH298" s="100" t="str">
        <f>IFERROR(VLOOKUP(T:T,Plan2!A:D,4,0)," ")</f>
        <v>MARINADOS</v>
      </c>
      <c r="AI298" s="100" t="str">
        <f>IFERROR(VLOOKUP(X:X,'base sif'!A:B,2,0)," ")</f>
        <v xml:space="preserve"> </v>
      </c>
      <c r="AJ298" s="100" t="s">
        <v>3582</v>
      </c>
      <c r="AK298" s="101" t="str">
        <f>IFERROR(VLOOKUP(C298,Plan1!A:E,4,0)," ")</f>
        <v xml:space="preserve"> </v>
      </c>
      <c r="AL298" s="102" t="str">
        <f>IFERROR(VLOOKUP(C298,Plan1!A:E,5,0)," ")</f>
        <v xml:space="preserve"> </v>
      </c>
      <c r="AM298" s="102" t="str">
        <f>VLOOKUP(T298,Plan3!A:C,3,0)</f>
        <v>PECHUGA MARINADA</v>
      </c>
    </row>
    <row r="299" spans="1:39" s="103" customFormat="1" ht="12.75" customHeight="1" x14ac:dyDescent="0.15">
      <c r="A299" s="190" t="s">
        <v>2763</v>
      </c>
      <c r="B299" s="92" t="s">
        <v>36</v>
      </c>
      <c r="C299" s="92" t="s">
        <v>2593</v>
      </c>
      <c r="D299" s="93">
        <v>45786</v>
      </c>
      <c r="E299" s="94" t="s">
        <v>3023</v>
      </c>
      <c r="F299" s="95">
        <v>27</v>
      </c>
      <c r="G299" s="93">
        <v>45838</v>
      </c>
      <c r="H299" s="93">
        <v>45843</v>
      </c>
      <c r="I299" s="105"/>
      <c r="J299" s="105"/>
      <c r="K299" s="106"/>
      <c r="L299" s="107"/>
      <c r="M299" s="105"/>
      <c r="N299" s="93"/>
      <c r="O299" s="92" t="s">
        <v>9</v>
      </c>
      <c r="P299" s="92" t="s">
        <v>8</v>
      </c>
      <c r="Q299" s="92" t="s">
        <v>35</v>
      </c>
      <c r="R299" s="92"/>
      <c r="S299" s="98">
        <v>996611</v>
      </c>
      <c r="T299" s="92" t="s">
        <v>85</v>
      </c>
      <c r="U299" s="92" t="s">
        <v>437</v>
      </c>
      <c r="V299" s="92" t="s">
        <v>49</v>
      </c>
      <c r="W299" s="96">
        <v>3050</v>
      </c>
      <c r="X299" s="97"/>
      <c r="Y299" s="94" t="s">
        <v>7</v>
      </c>
      <c r="Z299" s="99">
        <v>24492</v>
      </c>
      <c r="AA299" s="99"/>
      <c r="AB299" s="98"/>
      <c r="AC299" s="117"/>
      <c r="AD299" s="97"/>
      <c r="AE299" s="94"/>
      <c r="AF299" s="94"/>
      <c r="AG299" s="100" t="s">
        <v>1113</v>
      </c>
      <c r="AH299" s="100" t="str">
        <f>IFERROR(VLOOKUP(T:T,Plan2!A:D,4,0)," ")</f>
        <v>MARINADOS</v>
      </c>
      <c r="AI299" s="100" t="str">
        <f>IFERROR(VLOOKUP(X:X,'base sif'!A:B,2,0)," ")</f>
        <v xml:space="preserve"> </v>
      </c>
      <c r="AJ299" s="100" t="s">
        <v>3582</v>
      </c>
      <c r="AK299" s="101" t="str">
        <f>IFERROR(VLOOKUP(C299,Plan1!A:E,4,0)," ")</f>
        <v xml:space="preserve"> </v>
      </c>
      <c r="AL299" s="102" t="str">
        <f>IFERROR(VLOOKUP(C299,Plan1!A:E,5,0)," ")</f>
        <v xml:space="preserve"> </v>
      </c>
      <c r="AM299" s="102" t="str">
        <f>VLOOKUP(T299,Plan3!A:C,3,0)</f>
        <v>PECHUGA MARINADA</v>
      </c>
    </row>
    <row r="300" spans="1:39" s="103" customFormat="1" ht="12.75" customHeight="1" x14ac:dyDescent="0.15">
      <c r="A300" s="92" t="s">
        <v>2763</v>
      </c>
      <c r="B300" s="92" t="s">
        <v>36</v>
      </c>
      <c r="C300" s="92" t="s">
        <v>2562</v>
      </c>
      <c r="D300" s="93">
        <v>45786</v>
      </c>
      <c r="E300" s="94" t="s">
        <v>2563</v>
      </c>
      <c r="F300" s="95">
        <v>21</v>
      </c>
      <c r="G300" s="93">
        <v>45796</v>
      </c>
      <c r="H300" s="93">
        <v>45801</v>
      </c>
      <c r="I300" s="105"/>
      <c r="J300" s="105"/>
      <c r="K300" s="106"/>
      <c r="L300" s="107"/>
      <c r="M300" s="105"/>
      <c r="N300" s="93"/>
      <c r="O300" s="92" t="s">
        <v>9</v>
      </c>
      <c r="P300" s="92" t="s">
        <v>8</v>
      </c>
      <c r="Q300" s="92" t="s">
        <v>35</v>
      </c>
      <c r="R300" s="92"/>
      <c r="S300" s="98">
        <v>993491</v>
      </c>
      <c r="T300" s="92" t="s">
        <v>1170</v>
      </c>
      <c r="U300" s="92" t="s">
        <v>437</v>
      </c>
      <c r="V300" s="92" t="s">
        <v>424</v>
      </c>
      <c r="W300" s="96">
        <v>3100</v>
      </c>
      <c r="X300" s="97"/>
      <c r="Y300" s="94" t="s">
        <v>7</v>
      </c>
      <c r="Z300" s="99">
        <v>24495</v>
      </c>
      <c r="AA300" s="99"/>
      <c r="AB300" s="98"/>
      <c r="AC300" s="117"/>
      <c r="AD300" s="97"/>
      <c r="AE300" s="94"/>
      <c r="AF300" s="94"/>
      <c r="AG300" s="100" t="s">
        <v>1113</v>
      </c>
      <c r="AH300" s="100" t="str">
        <f>IFERROR(VLOOKUP(T:T,Plan2!A:D,4,0)," ")</f>
        <v xml:space="preserve"> </v>
      </c>
      <c r="AI300" s="100" t="str">
        <f>IFERROR(VLOOKUP(X:X,'base sif'!A:B,2,0)," ")</f>
        <v xml:space="preserve"> </v>
      </c>
      <c r="AJ300" s="100" t="s">
        <v>3582</v>
      </c>
      <c r="AK300" s="101" t="str">
        <f>IFERROR(VLOOKUP(C300,Plan1!A:E,4,0)," ")</f>
        <v xml:space="preserve"> </v>
      </c>
      <c r="AL300" s="102" t="str">
        <f>IFERROR(VLOOKUP(C300,Plan1!A:E,5,0)," ")</f>
        <v xml:space="preserve"> </v>
      </c>
      <c r="AM300" s="102" t="str">
        <f>VLOOKUP(T300,Plan3!A:C,3,0)</f>
        <v>FILETITOS DE PECHUGA</v>
      </c>
    </row>
    <row r="301" spans="1:39" s="103" customFormat="1" ht="12.75" customHeight="1" x14ac:dyDescent="0.15">
      <c r="A301" s="92" t="s">
        <v>2763</v>
      </c>
      <c r="B301" s="92" t="s">
        <v>36</v>
      </c>
      <c r="C301" s="92" t="s">
        <v>2654</v>
      </c>
      <c r="D301" s="93">
        <v>45786</v>
      </c>
      <c r="E301" s="94" t="s">
        <v>2563</v>
      </c>
      <c r="F301" s="95">
        <v>23</v>
      </c>
      <c r="G301" s="93">
        <v>45810</v>
      </c>
      <c r="H301" s="93">
        <v>45815</v>
      </c>
      <c r="I301" s="105"/>
      <c r="J301" s="105"/>
      <c r="K301" s="106"/>
      <c r="L301" s="107"/>
      <c r="M301" s="105"/>
      <c r="N301" s="93"/>
      <c r="O301" s="92" t="s">
        <v>9</v>
      </c>
      <c r="P301" s="92" t="s">
        <v>8</v>
      </c>
      <c r="Q301" s="92" t="s">
        <v>35</v>
      </c>
      <c r="R301" s="92"/>
      <c r="S301" s="98">
        <v>993491</v>
      </c>
      <c r="T301" s="92" t="s">
        <v>1170</v>
      </c>
      <c r="U301" s="92" t="s">
        <v>437</v>
      </c>
      <c r="V301" s="92" t="s">
        <v>424</v>
      </c>
      <c r="W301" s="96">
        <v>3100</v>
      </c>
      <c r="X301" s="97"/>
      <c r="Y301" s="94" t="s">
        <v>7</v>
      </c>
      <c r="Z301" s="99">
        <v>24495</v>
      </c>
      <c r="AA301" s="99"/>
      <c r="AB301" s="98"/>
      <c r="AC301" s="117"/>
      <c r="AD301" s="97"/>
      <c r="AE301" s="94"/>
      <c r="AF301" s="94"/>
      <c r="AG301" s="100" t="s">
        <v>1113</v>
      </c>
      <c r="AH301" s="100" t="str">
        <f>IFERROR(VLOOKUP(T:T,Plan2!A:D,4,0)," ")</f>
        <v xml:space="preserve"> </v>
      </c>
      <c r="AI301" s="100" t="str">
        <f>IFERROR(VLOOKUP(X:X,'base sif'!A:B,2,0)," ")</f>
        <v xml:space="preserve"> </v>
      </c>
      <c r="AJ301" s="100" t="s">
        <v>3582</v>
      </c>
      <c r="AK301" s="101" t="str">
        <f>IFERROR(VLOOKUP(C301,Plan1!A:E,4,0)," ")</f>
        <v xml:space="preserve"> </v>
      </c>
      <c r="AL301" s="102" t="str">
        <f>IFERROR(VLOOKUP(C301,Plan1!A:E,5,0)," ")</f>
        <v xml:space="preserve"> </v>
      </c>
      <c r="AM301" s="102" t="str">
        <f>VLOOKUP(T301,Plan3!A:C,3,0)</f>
        <v>FILETITOS DE PECHUGA</v>
      </c>
    </row>
    <row r="302" spans="1:39" s="103" customFormat="1" ht="12.75" customHeight="1" x14ac:dyDescent="0.15">
      <c r="A302" s="92" t="s">
        <v>2763</v>
      </c>
      <c r="B302" s="92" t="s">
        <v>36</v>
      </c>
      <c r="C302" s="92" t="s">
        <v>2594</v>
      </c>
      <c r="D302" s="93">
        <v>45789</v>
      </c>
      <c r="E302" s="94" t="s">
        <v>2595</v>
      </c>
      <c r="F302" s="95">
        <v>22</v>
      </c>
      <c r="G302" s="93">
        <v>45803</v>
      </c>
      <c r="H302" s="93">
        <v>45808</v>
      </c>
      <c r="I302" s="105"/>
      <c r="J302" s="105"/>
      <c r="K302" s="106"/>
      <c r="L302" s="107"/>
      <c r="M302" s="105"/>
      <c r="N302" s="93"/>
      <c r="O302" s="92" t="s">
        <v>9</v>
      </c>
      <c r="P302" s="92" t="s">
        <v>8</v>
      </c>
      <c r="Q302" s="92" t="s">
        <v>35</v>
      </c>
      <c r="R302" s="92"/>
      <c r="S302" s="98">
        <v>994512</v>
      </c>
      <c r="T302" s="92" t="s">
        <v>402</v>
      </c>
      <c r="U302" s="92" t="s">
        <v>437</v>
      </c>
      <c r="V302" s="92" t="s">
        <v>217</v>
      </c>
      <c r="W302" s="96">
        <v>1950</v>
      </c>
      <c r="X302" s="97"/>
      <c r="Y302" s="94" t="s">
        <v>7</v>
      </c>
      <c r="Z302" s="99">
        <v>12245.1</v>
      </c>
      <c r="AA302" s="99"/>
      <c r="AB302" s="98"/>
      <c r="AC302" s="117"/>
      <c r="AD302" s="97"/>
      <c r="AE302" s="94"/>
      <c r="AF302" s="94"/>
      <c r="AG302" s="100" t="s">
        <v>1113</v>
      </c>
      <c r="AH302" s="100" t="str">
        <f>IFERROR(VLOOKUP(T:T,Plan2!A:D,4,0)," ")</f>
        <v xml:space="preserve"> </v>
      </c>
      <c r="AI302" s="100" t="str">
        <f>IFERROR(VLOOKUP(X:X,'base sif'!A:B,2,0)," ")</f>
        <v xml:space="preserve"> </v>
      </c>
      <c r="AJ302" s="100" t="s">
        <v>3582</v>
      </c>
      <c r="AK302" s="101" t="str">
        <f>IFERROR(VLOOKUP(C302,Plan1!A:E,4,0)," ")</f>
        <v xml:space="preserve"> </v>
      </c>
      <c r="AL302" s="102" t="str">
        <f>IFERROR(VLOOKUP(C302,Plan1!A:E,5,0)," ")</f>
        <v xml:space="preserve"> </v>
      </c>
      <c r="AM302" s="102" t="str">
        <f>VLOOKUP(T302,Plan3!A:C,3,0)</f>
        <v>POLLO ENTERO 2.1</v>
      </c>
    </row>
    <row r="303" spans="1:39" s="103" customFormat="1" ht="12.75" customHeight="1" x14ac:dyDescent="0.15">
      <c r="A303" s="92" t="s">
        <v>2763</v>
      </c>
      <c r="B303" s="92" t="s">
        <v>36</v>
      </c>
      <c r="C303" s="92" t="s">
        <v>2596</v>
      </c>
      <c r="D303" s="93">
        <v>45789</v>
      </c>
      <c r="E303" s="94" t="s">
        <v>2597</v>
      </c>
      <c r="F303" s="95">
        <v>22</v>
      </c>
      <c r="G303" s="93">
        <v>45803</v>
      </c>
      <c r="H303" s="93">
        <v>45808</v>
      </c>
      <c r="I303" s="105"/>
      <c r="J303" s="105"/>
      <c r="K303" s="106"/>
      <c r="L303" s="107"/>
      <c r="M303" s="105"/>
      <c r="N303" s="93"/>
      <c r="O303" s="92" t="s">
        <v>9</v>
      </c>
      <c r="P303" s="92" t="s">
        <v>8</v>
      </c>
      <c r="Q303" s="92" t="s">
        <v>35</v>
      </c>
      <c r="R303" s="92"/>
      <c r="S303" s="98">
        <v>994514</v>
      </c>
      <c r="T303" s="92" t="s">
        <v>392</v>
      </c>
      <c r="U303" s="92" t="s">
        <v>437</v>
      </c>
      <c r="V303" s="92" t="s">
        <v>217</v>
      </c>
      <c r="W303" s="96">
        <v>1950</v>
      </c>
      <c r="X303" s="97"/>
      <c r="Y303" s="94" t="s">
        <v>7</v>
      </c>
      <c r="Z303" s="99">
        <v>12243</v>
      </c>
      <c r="AA303" s="99"/>
      <c r="AB303" s="98"/>
      <c r="AC303" s="117"/>
      <c r="AD303" s="97"/>
      <c r="AE303" s="94"/>
      <c r="AF303" s="94"/>
      <c r="AG303" s="100" t="s">
        <v>1113</v>
      </c>
      <c r="AH303" s="100" t="str">
        <f>IFERROR(VLOOKUP(T:T,Plan2!A:D,4,0)," ")</f>
        <v xml:space="preserve"> </v>
      </c>
      <c r="AI303" s="100" t="str">
        <f>IFERROR(VLOOKUP(X:X,'base sif'!A:B,2,0)," ")</f>
        <v xml:space="preserve"> </v>
      </c>
      <c r="AJ303" s="100" t="s">
        <v>3582</v>
      </c>
      <c r="AK303" s="101" t="str">
        <f>IFERROR(VLOOKUP(C303,Plan1!A:E,4,0)," ")</f>
        <v xml:space="preserve"> </v>
      </c>
      <c r="AL303" s="102" t="str">
        <f>IFERROR(VLOOKUP(C303,Plan1!A:E,5,0)," ")</f>
        <v xml:space="preserve"> </v>
      </c>
      <c r="AM303" s="102" t="str">
        <f>VLOOKUP(T303,Plan3!A:C,3,0)</f>
        <v>POLLO ENTERO 2.2</v>
      </c>
    </row>
    <row r="304" spans="1:39" s="103" customFormat="1" ht="12.75" customHeight="1" x14ac:dyDescent="0.15">
      <c r="A304" s="92" t="s">
        <v>2763</v>
      </c>
      <c r="B304" s="92" t="s">
        <v>36</v>
      </c>
      <c r="C304" s="92" t="s">
        <v>2598</v>
      </c>
      <c r="D304" s="93">
        <v>45789</v>
      </c>
      <c r="E304" s="94" t="s">
        <v>3024</v>
      </c>
      <c r="F304" s="95">
        <v>21</v>
      </c>
      <c r="G304" s="93">
        <v>45796</v>
      </c>
      <c r="H304" s="93">
        <v>45801</v>
      </c>
      <c r="I304" s="105"/>
      <c r="J304" s="105"/>
      <c r="K304" s="106"/>
      <c r="L304" s="107"/>
      <c r="M304" s="105"/>
      <c r="N304" s="93"/>
      <c r="O304" s="92" t="s">
        <v>9</v>
      </c>
      <c r="P304" s="92" t="s">
        <v>8</v>
      </c>
      <c r="Q304" s="92" t="s">
        <v>35</v>
      </c>
      <c r="R304" s="92"/>
      <c r="S304" s="98">
        <v>994512</v>
      </c>
      <c r="T304" s="92" t="s">
        <v>402</v>
      </c>
      <c r="U304" s="92" t="s">
        <v>437</v>
      </c>
      <c r="V304" s="92" t="s">
        <v>217</v>
      </c>
      <c r="W304" s="96">
        <v>1950</v>
      </c>
      <c r="X304" s="97"/>
      <c r="Y304" s="94" t="s">
        <v>7</v>
      </c>
      <c r="Z304" s="99">
        <v>1999.2</v>
      </c>
      <c r="AA304" s="99"/>
      <c r="AB304" s="98"/>
      <c r="AC304" s="117"/>
      <c r="AD304" s="97"/>
      <c r="AE304" s="94"/>
      <c r="AF304" s="94"/>
      <c r="AG304" s="100" t="s">
        <v>1113</v>
      </c>
      <c r="AH304" s="100" t="str">
        <f>IFERROR(VLOOKUP(T:T,Plan2!A:D,4,0)," ")</f>
        <v xml:space="preserve"> </v>
      </c>
      <c r="AI304" s="100" t="str">
        <f>IFERROR(VLOOKUP(X:X,'base sif'!A:B,2,0)," ")</f>
        <v xml:space="preserve"> </v>
      </c>
      <c r="AJ304" s="100" t="s">
        <v>3582</v>
      </c>
      <c r="AK304" s="101" t="str">
        <f>IFERROR(VLOOKUP(C304,Plan1!A:E,4,0)," ")</f>
        <v xml:space="preserve"> </v>
      </c>
      <c r="AL304" s="102" t="str">
        <f>IFERROR(VLOOKUP(C304,Plan1!A:E,5,0)," ")</f>
        <v xml:space="preserve"> </v>
      </c>
      <c r="AM304" s="102" t="str">
        <f>VLOOKUP(T304,Plan3!A:C,3,0)</f>
        <v>POLLO ENTERO 2.1</v>
      </c>
    </row>
    <row r="305" spans="1:39" s="103" customFormat="1" ht="12.75" customHeight="1" x14ac:dyDescent="0.15">
      <c r="A305" s="190" t="s">
        <v>2763</v>
      </c>
      <c r="B305" s="92" t="s">
        <v>36</v>
      </c>
      <c r="C305" s="92" t="s">
        <v>2599</v>
      </c>
      <c r="D305" s="93">
        <v>45789</v>
      </c>
      <c r="E305" s="94" t="s">
        <v>2600</v>
      </c>
      <c r="F305" s="95">
        <v>21</v>
      </c>
      <c r="G305" s="93">
        <v>45796</v>
      </c>
      <c r="H305" s="93">
        <v>45801</v>
      </c>
      <c r="I305" s="105"/>
      <c r="J305" s="105"/>
      <c r="K305" s="106"/>
      <c r="L305" s="107"/>
      <c r="M305" s="105"/>
      <c r="N305" s="93"/>
      <c r="O305" s="92" t="s">
        <v>9</v>
      </c>
      <c r="P305" s="92" t="s">
        <v>8</v>
      </c>
      <c r="Q305" s="92" t="s">
        <v>35</v>
      </c>
      <c r="R305" s="92"/>
      <c r="S305" s="98">
        <v>994514</v>
      </c>
      <c r="T305" s="92" t="s">
        <v>392</v>
      </c>
      <c r="U305" s="92" t="s">
        <v>437</v>
      </c>
      <c r="V305" s="92" t="s">
        <v>217</v>
      </c>
      <c r="W305" s="96">
        <v>1950</v>
      </c>
      <c r="X305" s="97"/>
      <c r="Y305" s="94" t="s">
        <v>7</v>
      </c>
      <c r="Z305" s="99">
        <v>11996.6</v>
      </c>
      <c r="AA305" s="99"/>
      <c r="AB305" s="98"/>
      <c r="AC305" s="117"/>
      <c r="AD305" s="97"/>
      <c r="AE305" s="94"/>
      <c r="AF305" s="94"/>
      <c r="AG305" s="100" t="s">
        <v>1113</v>
      </c>
      <c r="AH305" s="100" t="str">
        <f>IFERROR(VLOOKUP(T:T,Plan2!A:D,4,0)," ")</f>
        <v xml:space="preserve"> </v>
      </c>
      <c r="AI305" s="100" t="str">
        <f>IFERROR(VLOOKUP(X:X,'base sif'!A:B,2,0)," ")</f>
        <v xml:space="preserve"> </v>
      </c>
      <c r="AJ305" s="100" t="s">
        <v>3582</v>
      </c>
      <c r="AK305" s="101" t="str">
        <f>IFERROR(VLOOKUP(C305,Plan1!A:E,4,0)," ")</f>
        <v xml:space="preserve"> </v>
      </c>
      <c r="AL305" s="102" t="str">
        <f>IFERROR(VLOOKUP(C305,Plan1!A:E,5,0)," ")</f>
        <v xml:space="preserve"> </v>
      </c>
      <c r="AM305" s="102" t="str">
        <f>VLOOKUP(T305,Plan3!A:C,3,0)</f>
        <v>POLLO ENTERO 2.2</v>
      </c>
    </row>
    <row r="306" spans="1:39" s="103" customFormat="1" ht="12.75" customHeight="1" x14ac:dyDescent="0.15">
      <c r="A306" s="92" t="s">
        <v>2763</v>
      </c>
      <c r="B306" s="92" t="s">
        <v>36</v>
      </c>
      <c r="C306" s="92" t="s">
        <v>2601</v>
      </c>
      <c r="D306" s="93">
        <v>45789</v>
      </c>
      <c r="E306" s="94" t="s">
        <v>2602</v>
      </c>
      <c r="F306" s="95">
        <v>21</v>
      </c>
      <c r="G306" s="93">
        <v>45796</v>
      </c>
      <c r="H306" s="93">
        <v>45801</v>
      </c>
      <c r="I306" s="105"/>
      <c r="J306" s="105"/>
      <c r="K306" s="106"/>
      <c r="L306" s="107"/>
      <c r="M306" s="105"/>
      <c r="N306" s="93"/>
      <c r="O306" s="92" t="s">
        <v>9</v>
      </c>
      <c r="P306" s="92" t="s">
        <v>8</v>
      </c>
      <c r="Q306" s="92" t="s">
        <v>35</v>
      </c>
      <c r="R306" s="92"/>
      <c r="S306" s="98">
        <v>223429</v>
      </c>
      <c r="T306" s="92" t="s">
        <v>70</v>
      </c>
      <c r="U306" s="92" t="s">
        <v>437</v>
      </c>
      <c r="V306" s="92" t="s">
        <v>883</v>
      </c>
      <c r="W306" s="96">
        <v>3200</v>
      </c>
      <c r="X306" s="97"/>
      <c r="Y306" s="94" t="s">
        <v>7</v>
      </c>
      <c r="Z306" s="99">
        <v>3000</v>
      </c>
      <c r="AA306" s="99"/>
      <c r="AB306" s="98"/>
      <c r="AC306" s="117"/>
      <c r="AD306" s="97"/>
      <c r="AE306" s="94"/>
      <c r="AF306" s="94"/>
      <c r="AG306" s="100" t="s">
        <v>1113</v>
      </c>
      <c r="AH306" s="100" t="str">
        <f>IFERROR(VLOOKUP(T:T,Plan2!A:D,4,0)," ")</f>
        <v xml:space="preserve"> </v>
      </c>
      <c r="AI306" s="100" t="str">
        <f>IFERROR(VLOOKUP(X:X,'base sif'!A:B,2,0)," ")</f>
        <v xml:space="preserve"> </v>
      </c>
      <c r="AJ306" s="100" t="s">
        <v>3582</v>
      </c>
      <c r="AK306" s="101" t="str">
        <f>IFERROR(VLOOKUP(C306,Plan1!A:E,4,0)," ")</f>
        <v xml:space="preserve"> </v>
      </c>
      <c r="AL306" s="102" t="str">
        <f>IFERROR(VLOOKUP(C306,Plan1!A:E,5,0)," ")</f>
        <v xml:space="preserve"> </v>
      </c>
      <c r="AM306" s="102" t="str">
        <f>VLOOKUP(T306,Plan3!A:C,3,0)</f>
        <v>PECHUGA DESHUESADA</v>
      </c>
    </row>
    <row r="307" spans="1:39" s="103" customFormat="1" ht="12.75" customHeight="1" x14ac:dyDescent="0.15">
      <c r="A307" s="92" t="s">
        <v>2763</v>
      </c>
      <c r="B307" s="92" t="s">
        <v>36</v>
      </c>
      <c r="C307" s="92" t="s">
        <v>2603</v>
      </c>
      <c r="D307" s="93">
        <v>45789</v>
      </c>
      <c r="E307" s="94" t="s">
        <v>2604</v>
      </c>
      <c r="F307" s="95">
        <v>21</v>
      </c>
      <c r="G307" s="93">
        <v>45796</v>
      </c>
      <c r="H307" s="93">
        <v>45801</v>
      </c>
      <c r="I307" s="105"/>
      <c r="J307" s="105"/>
      <c r="K307" s="106"/>
      <c r="L307" s="107"/>
      <c r="M307" s="105"/>
      <c r="N307" s="93"/>
      <c r="O307" s="92" t="s">
        <v>9</v>
      </c>
      <c r="P307" s="92" t="s">
        <v>8</v>
      </c>
      <c r="Q307" s="92" t="s">
        <v>35</v>
      </c>
      <c r="R307" s="92"/>
      <c r="S307" s="98">
        <v>994371</v>
      </c>
      <c r="T307" s="92" t="s">
        <v>492</v>
      </c>
      <c r="U307" s="92" t="s">
        <v>437</v>
      </c>
      <c r="V307" s="92" t="s">
        <v>493</v>
      </c>
      <c r="W307" s="96">
        <v>1900</v>
      </c>
      <c r="X307" s="97"/>
      <c r="Y307" s="94" t="s">
        <v>7</v>
      </c>
      <c r="Z307" s="99">
        <v>7500</v>
      </c>
      <c r="AA307" s="99"/>
      <c r="AB307" s="98"/>
      <c r="AC307" s="117"/>
      <c r="AD307" s="97"/>
      <c r="AE307" s="94"/>
      <c r="AF307" s="94"/>
      <c r="AG307" s="100" t="s">
        <v>1113</v>
      </c>
      <c r="AH307" s="100" t="str">
        <f>IFERROR(VLOOKUP(T:T,Plan2!A:D,4,0)," ")</f>
        <v xml:space="preserve"> </v>
      </c>
      <c r="AI307" s="100" t="str">
        <f>IFERROR(VLOOKUP(X:X,'base sif'!A:B,2,0)," ")</f>
        <v xml:space="preserve"> </v>
      </c>
      <c r="AJ307" s="100" t="s">
        <v>3582</v>
      </c>
      <c r="AK307" s="101" t="str">
        <f>IFERROR(VLOOKUP(C307,Plan1!A:E,4,0)," ")</f>
        <v xml:space="preserve"> </v>
      </c>
      <c r="AL307" s="102" t="str">
        <f>IFERROR(VLOOKUP(C307,Plan1!A:E,5,0)," ")</f>
        <v xml:space="preserve"> </v>
      </c>
      <c r="AM307" s="102" t="str">
        <f>VLOOKUP(T307,Plan3!A:C,3,0)</f>
        <v>TRUTRO ALA</v>
      </c>
    </row>
    <row r="308" spans="1:39" s="103" customFormat="1" ht="12.75" customHeight="1" x14ac:dyDescent="0.15">
      <c r="A308" s="92" t="s">
        <v>2763</v>
      </c>
      <c r="B308" s="92" t="s">
        <v>36</v>
      </c>
      <c r="C308" s="92" t="s">
        <v>2792</v>
      </c>
      <c r="D308" s="93">
        <v>45792</v>
      </c>
      <c r="E308" s="94" t="s">
        <v>2793</v>
      </c>
      <c r="F308" s="95">
        <v>26</v>
      </c>
      <c r="G308" s="93">
        <v>45831</v>
      </c>
      <c r="H308" s="93">
        <v>45836</v>
      </c>
      <c r="I308" s="105"/>
      <c r="J308" s="105"/>
      <c r="K308" s="106"/>
      <c r="L308" s="107"/>
      <c r="M308" s="105"/>
      <c r="N308" s="93"/>
      <c r="O308" s="92" t="s">
        <v>9</v>
      </c>
      <c r="P308" s="92" t="s">
        <v>8</v>
      </c>
      <c r="Q308" s="92" t="s">
        <v>35</v>
      </c>
      <c r="R308" s="92"/>
      <c r="S308" s="98">
        <v>994511</v>
      </c>
      <c r="T308" s="92" t="s">
        <v>340</v>
      </c>
      <c r="U308" s="92" t="s">
        <v>437</v>
      </c>
      <c r="V308" s="92" t="s">
        <v>217</v>
      </c>
      <c r="W308" s="96">
        <v>1900</v>
      </c>
      <c r="X308" s="97"/>
      <c r="Y308" s="94" t="s">
        <v>7</v>
      </c>
      <c r="Z308" s="99">
        <v>24496</v>
      </c>
      <c r="AA308" s="99"/>
      <c r="AB308" s="98"/>
      <c r="AC308" s="117"/>
      <c r="AD308" s="97"/>
      <c r="AE308" s="94"/>
      <c r="AF308" s="94"/>
      <c r="AG308" s="100" t="s">
        <v>1113</v>
      </c>
      <c r="AH308" s="100" t="str">
        <f>IFERROR(VLOOKUP(T:T,Plan2!A:D,4,0)," ")</f>
        <v xml:space="preserve"> </v>
      </c>
      <c r="AI308" s="100" t="str">
        <f>IFERROR(VLOOKUP(X:X,'base sif'!A:B,2,0)," ")</f>
        <v xml:space="preserve"> </v>
      </c>
      <c r="AJ308" s="100" t="s">
        <v>3582</v>
      </c>
      <c r="AK308" s="101" t="str">
        <f>IFERROR(VLOOKUP(C308,Plan1!A:E,4,0)," ")</f>
        <v xml:space="preserve"> </v>
      </c>
      <c r="AL308" s="102" t="str">
        <f>IFERROR(VLOOKUP(C308,Plan1!A:E,5,0)," ")</f>
        <v xml:space="preserve"> </v>
      </c>
      <c r="AM308" s="102" t="str">
        <f>VLOOKUP(T308,Plan3!A:C,3,0)</f>
        <v>POLLO ENTERO 2.0</v>
      </c>
    </row>
    <row r="309" spans="1:39" s="103" customFormat="1" ht="12.75" customHeight="1" x14ac:dyDescent="0.15">
      <c r="A309" s="92" t="s">
        <v>2763</v>
      </c>
      <c r="B309" s="92" t="s">
        <v>36</v>
      </c>
      <c r="C309" s="92" t="s">
        <v>2794</v>
      </c>
      <c r="D309" s="93">
        <v>45792</v>
      </c>
      <c r="E309" s="94" t="s">
        <v>2793</v>
      </c>
      <c r="F309" s="95">
        <v>27</v>
      </c>
      <c r="G309" s="93">
        <v>45838</v>
      </c>
      <c r="H309" s="93">
        <v>45843</v>
      </c>
      <c r="I309" s="105"/>
      <c r="J309" s="105"/>
      <c r="K309" s="106"/>
      <c r="L309" s="107"/>
      <c r="M309" s="105"/>
      <c r="N309" s="93"/>
      <c r="O309" s="92" t="s">
        <v>9</v>
      </c>
      <c r="P309" s="92" t="s">
        <v>8</v>
      </c>
      <c r="Q309" s="92" t="s">
        <v>35</v>
      </c>
      <c r="R309" s="92"/>
      <c r="S309" s="98">
        <v>994511</v>
      </c>
      <c r="T309" s="92" t="s">
        <v>340</v>
      </c>
      <c r="U309" s="92" t="s">
        <v>437</v>
      </c>
      <c r="V309" s="92" t="s">
        <v>217</v>
      </c>
      <c r="W309" s="96">
        <v>1900</v>
      </c>
      <c r="X309" s="97"/>
      <c r="Y309" s="94" t="s">
        <v>7</v>
      </c>
      <c r="Z309" s="99">
        <v>24496</v>
      </c>
      <c r="AA309" s="99"/>
      <c r="AB309" s="98"/>
      <c r="AC309" s="117"/>
      <c r="AD309" s="97"/>
      <c r="AE309" s="94"/>
      <c r="AF309" s="94"/>
      <c r="AG309" s="100" t="s">
        <v>1113</v>
      </c>
      <c r="AH309" s="100" t="str">
        <f>IFERROR(VLOOKUP(T:T,Plan2!A:D,4,0)," ")</f>
        <v xml:space="preserve"> </v>
      </c>
      <c r="AI309" s="100" t="str">
        <f>IFERROR(VLOOKUP(X:X,'base sif'!A:B,2,0)," ")</f>
        <v xml:space="preserve"> </v>
      </c>
      <c r="AJ309" s="100" t="s">
        <v>3582</v>
      </c>
      <c r="AK309" s="101" t="str">
        <f>IFERROR(VLOOKUP(C309,Plan1!A:E,4,0)," ")</f>
        <v xml:space="preserve"> </v>
      </c>
      <c r="AL309" s="102" t="str">
        <f>IFERROR(VLOOKUP(C309,Plan1!A:E,5,0)," ")</f>
        <v xml:space="preserve"> </v>
      </c>
      <c r="AM309" s="102" t="str">
        <f>VLOOKUP(T309,Plan3!A:C,3,0)</f>
        <v>POLLO ENTERO 2.0</v>
      </c>
    </row>
    <row r="310" spans="1:39" s="103" customFormat="1" ht="12.75" customHeight="1" x14ac:dyDescent="0.15">
      <c r="A310" s="92" t="s">
        <v>2763</v>
      </c>
      <c r="B310" s="92" t="s">
        <v>36</v>
      </c>
      <c r="C310" s="92" t="s">
        <v>2806</v>
      </c>
      <c r="D310" s="93">
        <v>45792</v>
      </c>
      <c r="E310" s="94" t="s">
        <v>2807</v>
      </c>
      <c r="F310" s="95">
        <v>21</v>
      </c>
      <c r="G310" s="93">
        <v>45796</v>
      </c>
      <c r="H310" s="93">
        <v>45801</v>
      </c>
      <c r="I310" s="105"/>
      <c r="J310" s="105"/>
      <c r="K310" s="106"/>
      <c r="L310" s="107"/>
      <c r="M310" s="105"/>
      <c r="N310" s="93"/>
      <c r="O310" s="92" t="s">
        <v>9</v>
      </c>
      <c r="P310" s="92" t="s">
        <v>8</v>
      </c>
      <c r="Q310" s="92" t="s">
        <v>35</v>
      </c>
      <c r="R310" s="92"/>
      <c r="S310" s="98">
        <v>993058</v>
      </c>
      <c r="T310" s="92" t="s">
        <v>1407</v>
      </c>
      <c r="U310" s="92" t="s">
        <v>437</v>
      </c>
      <c r="V310" s="92" t="s">
        <v>217</v>
      </c>
      <c r="W310" s="96">
        <v>1850</v>
      </c>
      <c r="X310" s="97"/>
      <c r="Y310" s="94" t="s">
        <v>7</v>
      </c>
      <c r="Z310" s="99">
        <v>22495.200000000001</v>
      </c>
      <c r="AA310" s="99"/>
      <c r="AB310" s="98"/>
      <c r="AC310" s="117"/>
      <c r="AD310" s="97"/>
      <c r="AE310" s="94"/>
      <c r="AF310" s="94"/>
      <c r="AG310" s="100" t="s">
        <v>1113</v>
      </c>
      <c r="AH310" s="100" t="str">
        <f>IFERROR(VLOOKUP(T:T,Plan2!A:D,4,0)," ")</f>
        <v xml:space="preserve"> </v>
      </c>
      <c r="AI310" s="100" t="str">
        <f>IFERROR(VLOOKUP(X:X,'base sif'!A:B,2,0)," ")</f>
        <v xml:space="preserve"> </v>
      </c>
      <c r="AJ310" s="100" t="s">
        <v>3582</v>
      </c>
      <c r="AK310" s="101" t="str">
        <f>IFERROR(VLOOKUP(C310,Plan1!A:E,4,0)," ")</f>
        <v xml:space="preserve"> </v>
      </c>
      <c r="AL310" s="102" t="str">
        <f>IFERROR(VLOOKUP(C310,Plan1!A:E,5,0)," ")</f>
        <v xml:space="preserve"> </v>
      </c>
      <c r="AM310" s="102" t="str">
        <f>VLOOKUP(T310,Plan3!A:C,3,0)</f>
        <v>POLLO ENTERO 2.4</v>
      </c>
    </row>
    <row r="311" spans="1:39" s="103" customFormat="1" ht="12.75" customHeight="1" x14ac:dyDescent="0.15">
      <c r="A311" s="92" t="s">
        <v>2763</v>
      </c>
      <c r="B311" s="92" t="s">
        <v>36</v>
      </c>
      <c r="C311" s="92" t="s">
        <v>2808</v>
      </c>
      <c r="D311" s="93">
        <v>45792</v>
      </c>
      <c r="E311" s="94" t="s">
        <v>2809</v>
      </c>
      <c r="F311" s="95">
        <v>21</v>
      </c>
      <c r="G311" s="93">
        <v>45796</v>
      </c>
      <c r="H311" s="93">
        <v>45801</v>
      </c>
      <c r="I311" s="105"/>
      <c r="J311" s="105"/>
      <c r="K311" s="106"/>
      <c r="L311" s="107"/>
      <c r="M311" s="105"/>
      <c r="N311" s="93"/>
      <c r="O311" s="92" t="s">
        <v>9</v>
      </c>
      <c r="P311" s="92" t="s">
        <v>8</v>
      </c>
      <c r="Q311" s="92" t="s">
        <v>35</v>
      </c>
      <c r="R311" s="92"/>
      <c r="S311" s="98">
        <v>994514</v>
      </c>
      <c r="T311" s="92" t="s">
        <v>392</v>
      </c>
      <c r="U311" s="92" t="s">
        <v>437</v>
      </c>
      <c r="V311" s="92" t="s">
        <v>217</v>
      </c>
      <c r="W311" s="96">
        <v>1900</v>
      </c>
      <c r="X311" s="97"/>
      <c r="Y311" s="94" t="s">
        <v>7</v>
      </c>
      <c r="Z311" s="99">
        <v>1986.6</v>
      </c>
      <c r="AA311" s="99"/>
      <c r="AB311" s="98"/>
      <c r="AC311" s="117"/>
      <c r="AD311" s="97"/>
      <c r="AE311" s="94"/>
      <c r="AF311" s="94"/>
      <c r="AG311" s="100" t="s">
        <v>1113</v>
      </c>
      <c r="AH311" s="100" t="str">
        <f>IFERROR(VLOOKUP(T:T,Plan2!A:D,4,0)," ")</f>
        <v xml:space="preserve"> </v>
      </c>
      <c r="AI311" s="100" t="str">
        <f>IFERROR(VLOOKUP(X:X,'base sif'!A:B,2,0)," ")</f>
        <v xml:space="preserve"> </v>
      </c>
      <c r="AJ311" s="100" t="s">
        <v>3582</v>
      </c>
      <c r="AK311" s="101" t="str">
        <f>IFERROR(VLOOKUP(C311,Plan1!A:E,4,0)," ")</f>
        <v xml:space="preserve"> </v>
      </c>
      <c r="AL311" s="102" t="str">
        <f>IFERROR(VLOOKUP(C311,Plan1!A:E,5,0)," ")</f>
        <v xml:space="preserve"> </v>
      </c>
      <c r="AM311" s="102" t="str">
        <f>VLOOKUP(T311,Plan3!A:C,3,0)</f>
        <v>POLLO ENTERO 2.2</v>
      </c>
    </row>
    <row r="312" spans="1:39" s="103" customFormat="1" ht="12.75" customHeight="1" x14ac:dyDescent="0.15">
      <c r="A312" s="104" t="s">
        <v>2763</v>
      </c>
      <c r="B312" s="92" t="s">
        <v>36</v>
      </c>
      <c r="C312" s="92" t="s">
        <v>2810</v>
      </c>
      <c r="D312" s="93">
        <v>45792</v>
      </c>
      <c r="E312" s="94" t="s">
        <v>2811</v>
      </c>
      <c r="F312" s="95">
        <v>21</v>
      </c>
      <c r="G312" s="93">
        <v>45792</v>
      </c>
      <c r="H312" s="93">
        <v>45801</v>
      </c>
      <c r="I312" s="105"/>
      <c r="J312" s="105"/>
      <c r="K312" s="106"/>
      <c r="L312" s="107"/>
      <c r="M312" s="105"/>
      <c r="N312" s="93"/>
      <c r="O312" s="92" t="s">
        <v>9</v>
      </c>
      <c r="P312" s="92" t="s">
        <v>8</v>
      </c>
      <c r="Q312" s="92" t="s">
        <v>35</v>
      </c>
      <c r="R312" s="92"/>
      <c r="S312" s="98">
        <v>994516</v>
      </c>
      <c r="T312" s="92" t="s">
        <v>317</v>
      </c>
      <c r="U312" s="92" t="s">
        <v>437</v>
      </c>
      <c r="V312" s="92" t="s">
        <v>318</v>
      </c>
      <c r="W312" s="96">
        <v>1500</v>
      </c>
      <c r="X312" s="97"/>
      <c r="Y312" s="94" t="s">
        <v>7</v>
      </c>
      <c r="Z312" s="99">
        <v>24495</v>
      </c>
      <c r="AA312" s="99"/>
      <c r="AB312" s="98"/>
      <c r="AC312" s="117"/>
      <c r="AD312" s="97"/>
      <c r="AE312" s="94"/>
      <c r="AF312" s="94"/>
      <c r="AG312" s="100" t="s">
        <v>1113</v>
      </c>
      <c r="AH312" s="100" t="str">
        <f>IFERROR(VLOOKUP(T:T,Plan2!A:D,4,0)," ")</f>
        <v xml:space="preserve"> </v>
      </c>
      <c r="AI312" s="100" t="str">
        <f>IFERROR(VLOOKUP(X:X,'base sif'!A:B,2,0)," ")</f>
        <v xml:space="preserve"> </v>
      </c>
      <c r="AJ312" s="100" t="s">
        <v>3582</v>
      </c>
      <c r="AK312" s="101" t="str">
        <f>IFERROR(VLOOKUP(C312,Plan1!A:E,4,0)," ")</f>
        <v xml:space="preserve"> </v>
      </c>
      <c r="AL312" s="102" t="str">
        <f>IFERROR(VLOOKUP(C312,Plan1!A:E,5,0)," ")</f>
        <v xml:space="preserve"> </v>
      </c>
      <c r="AM312" s="102" t="str">
        <f>VLOOKUP(T312,Plan3!A:C,3,0)</f>
        <v>TRUTRO ENTERO</v>
      </c>
    </row>
    <row r="313" spans="1:39" s="103" customFormat="1" ht="12.75" customHeight="1" x14ac:dyDescent="0.15">
      <c r="A313" s="104" t="s">
        <v>2763</v>
      </c>
      <c r="B313" s="92" t="s">
        <v>36</v>
      </c>
      <c r="C313" s="92" t="s">
        <v>2812</v>
      </c>
      <c r="D313" s="93">
        <v>45792</v>
      </c>
      <c r="E313" s="94" t="s">
        <v>2811</v>
      </c>
      <c r="F313" s="95">
        <v>25</v>
      </c>
      <c r="G313" s="93">
        <v>45824</v>
      </c>
      <c r="H313" s="93">
        <v>45829</v>
      </c>
      <c r="I313" s="105"/>
      <c r="J313" s="105"/>
      <c r="K313" s="106"/>
      <c r="L313" s="107"/>
      <c r="M313" s="105"/>
      <c r="N313" s="93"/>
      <c r="O313" s="92" t="s">
        <v>9</v>
      </c>
      <c r="P313" s="92" t="s">
        <v>8</v>
      </c>
      <c r="Q313" s="92" t="s">
        <v>35</v>
      </c>
      <c r="R313" s="92"/>
      <c r="S313" s="98">
        <v>994516</v>
      </c>
      <c r="T313" s="92" t="s">
        <v>317</v>
      </c>
      <c r="U313" s="92" t="s">
        <v>437</v>
      </c>
      <c r="V313" s="92" t="s">
        <v>318</v>
      </c>
      <c r="W313" s="96">
        <v>1500</v>
      </c>
      <c r="X313" s="97"/>
      <c r="Y313" s="94" t="s">
        <v>7</v>
      </c>
      <c r="Z313" s="99">
        <v>24495</v>
      </c>
      <c r="AA313" s="99"/>
      <c r="AB313" s="98"/>
      <c r="AC313" s="117"/>
      <c r="AD313" s="97"/>
      <c r="AE313" s="94"/>
      <c r="AF313" s="94"/>
      <c r="AG313" s="100" t="s">
        <v>1113</v>
      </c>
      <c r="AH313" s="100" t="str">
        <f>IFERROR(VLOOKUP(T:T,Plan2!A:D,4,0)," ")</f>
        <v xml:space="preserve"> </v>
      </c>
      <c r="AI313" s="100" t="str">
        <f>IFERROR(VLOOKUP(X:X,'base sif'!A:B,2,0)," ")</f>
        <v xml:space="preserve"> </v>
      </c>
      <c r="AJ313" s="100" t="s">
        <v>3582</v>
      </c>
      <c r="AK313" s="101" t="str">
        <f>IFERROR(VLOOKUP(C313,Plan1!A:E,4,0)," ")</f>
        <v xml:space="preserve"> </v>
      </c>
      <c r="AL313" s="102" t="str">
        <f>IFERROR(VLOOKUP(C313,Plan1!A:E,5,0)," ")</f>
        <v xml:space="preserve"> </v>
      </c>
      <c r="AM313" s="102" t="str">
        <f>VLOOKUP(T313,Plan3!A:C,3,0)</f>
        <v>TRUTRO ENTERO</v>
      </c>
    </row>
    <row r="314" spans="1:39" s="103" customFormat="1" ht="12.75" customHeight="1" x14ac:dyDescent="0.15">
      <c r="A314" s="104" t="s">
        <v>2763</v>
      </c>
      <c r="B314" s="92" t="s">
        <v>36</v>
      </c>
      <c r="C314" s="92" t="s">
        <v>2813</v>
      </c>
      <c r="D314" s="93">
        <v>45792</v>
      </c>
      <c r="E314" s="94" t="s">
        <v>2811</v>
      </c>
      <c r="F314" s="95">
        <v>21</v>
      </c>
      <c r="G314" s="93">
        <v>45792</v>
      </c>
      <c r="H314" s="93">
        <v>45801</v>
      </c>
      <c r="I314" s="105"/>
      <c r="J314" s="105"/>
      <c r="K314" s="106"/>
      <c r="L314" s="107"/>
      <c r="M314" s="105"/>
      <c r="N314" s="93"/>
      <c r="O314" s="92" t="s">
        <v>9</v>
      </c>
      <c r="P314" s="92" t="s">
        <v>8</v>
      </c>
      <c r="Q314" s="92" t="s">
        <v>35</v>
      </c>
      <c r="R314" s="92"/>
      <c r="S314" s="98">
        <v>994516</v>
      </c>
      <c r="T314" s="92" t="s">
        <v>317</v>
      </c>
      <c r="U314" s="92" t="s">
        <v>437</v>
      </c>
      <c r="V314" s="92" t="s">
        <v>318</v>
      </c>
      <c r="W314" s="96">
        <v>1500</v>
      </c>
      <c r="X314" s="97"/>
      <c r="Y314" s="94" t="s">
        <v>7</v>
      </c>
      <c r="Z314" s="99">
        <v>24495</v>
      </c>
      <c r="AA314" s="99"/>
      <c r="AB314" s="98"/>
      <c r="AC314" s="117"/>
      <c r="AD314" s="97"/>
      <c r="AE314" s="94"/>
      <c r="AF314" s="94"/>
      <c r="AG314" s="100" t="s">
        <v>1113</v>
      </c>
      <c r="AH314" s="100" t="str">
        <f>IFERROR(VLOOKUP(T:T,Plan2!A:D,4,0)," ")</f>
        <v xml:space="preserve"> </v>
      </c>
      <c r="AI314" s="100" t="str">
        <f>IFERROR(VLOOKUP(X:X,'base sif'!A:B,2,0)," ")</f>
        <v xml:space="preserve"> </v>
      </c>
      <c r="AJ314" s="100" t="s">
        <v>3582</v>
      </c>
      <c r="AK314" s="101" t="str">
        <f>IFERROR(VLOOKUP(C314,Plan1!A:E,4,0)," ")</f>
        <v xml:space="preserve"> </v>
      </c>
      <c r="AL314" s="102" t="str">
        <f>IFERROR(VLOOKUP(C314,Plan1!A:E,5,0)," ")</f>
        <v xml:space="preserve"> </v>
      </c>
      <c r="AM314" s="102" t="str">
        <f>VLOOKUP(T314,Plan3!A:C,3,0)</f>
        <v>TRUTRO ENTERO</v>
      </c>
    </row>
    <row r="315" spans="1:39" s="103" customFormat="1" ht="12.75" customHeight="1" x14ac:dyDescent="0.15">
      <c r="A315" s="104" t="s">
        <v>2763</v>
      </c>
      <c r="B315" s="92" t="s">
        <v>36</v>
      </c>
      <c r="C315" s="92" t="s">
        <v>2814</v>
      </c>
      <c r="D315" s="93">
        <v>45792</v>
      </c>
      <c r="E315" s="94" t="s">
        <v>2811</v>
      </c>
      <c r="F315" s="95">
        <v>21</v>
      </c>
      <c r="G315" s="93">
        <v>45796</v>
      </c>
      <c r="H315" s="93">
        <v>45801</v>
      </c>
      <c r="I315" s="105"/>
      <c r="J315" s="105"/>
      <c r="K315" s="106"/>
      <c r="L315" s="107"/>
      <c r="M315" s="105"/>
      <c r="N315" s="93"/>
      <c r="O315" s="92" t="s">
        <v>9</v>
      </c>
      <c r="P315" s="92" t="s">
        <v>8</v>
      </c>
      <c r="Q315" s="92" t="s">
        <v>35</v>
      </c>
      <c r="R315" s="92"/>
      <c r="S315" s="98">
        <v>994516</v>
      </c>
      <c r="T315" s="92" t="s">
        <v>317</v>
      </c>
      <c r="U315" s="92" t="s">
        <v>437</v>
      </c>
      <c r="V315" s="92" t="s">
        <v>318</v>
      </c>
      <c r="W315" s="96">
        <v>1500</v>
      </c>
      <c r="X315" s="97"/>
      <c r="Y315" s="94" t="s">
        <v>7</v>
      </c>
      <c r="Z315" s="99">
        <v>24495</v>
      </c>
      <c r="AA315" s="99"/>
      <c r="AB315" s="98"/>
      <c r="AC315" s="117"/>
      <c r="AD315" s="97"/>
      <c r="AE315" s="94"/>
      <c r="AF315" s="94"/>
      <c r="AG315" s="100" t="s">
        <v>1113</v>
      </c>
      <c r="AH315" s="100" t="str">
        <f>IFERROR(VLOOKUP(T:T,Plan2!A:D,4,0)," ")</f>
        <v xml:space="preserve"> </v>
      </c>
      <c r="AI315" s="100" t="str">
        <f>IFERROR(VLOOKUP(X:X,'base sif'!A:B,2,0)," ")</f>
        <v xml:space="preserve"> </v>
      </c>
      <c r="AJ315" s="100" t="s">
        <v>3582</v>
      </c>
      <c r="AK315" s="101" t="str">
        <f>IFERROR(VLOOKUP(C315,Plan1!A:E,4,0)," ")</f>
        <v xml:space="preserve"> </v>
      </c>
      <c r="AL315" s="102" t="str">
        <f>IFERROR(VLOOKUP(C315,Plan1!A:E,5,0)," ")</f>
        <v xml:space="preserve"> </v>
      </c>
      <c r="AM315" s="102" t="str">
        <f>VLOOKUP(T315,Plan3!A:C,3,0)</f>
        <v>TRUTRO ENTERO</v>
      </c>
    </row>
    <row r="316" spans="1:39" s="103" customFormat="1" ht="12.75" customHeight="1" x14ac:dyDescent="0.15">
      <c r="A316" s="104" t="s">
        <v>2763</v>
      </c>
      <c r="B316" s="92" t="s">
        <v>36</v>
      </c>
      <c r="C316" s="92" t="s">
        <v>2815</v>
      </c>
      <c r="D316" s="93">
        <v>45792</v>
      </c>
      <c r="E316" s="94" t="s">
        <v>2811</v>
      </c>
      <c r="F316" s="95">
        <v>21</v>
      </c>
      <c r="G316" s="93">
        <v>45796</v>
      </c>
      <c r="H316" s="93">
        <v>45801</v>
      </c>
      <c r="I316" s="105"/>
      <c r="J316" s="105"/>
      <c r="K316" s="106"/>
      <c r="L316" s="107"/>
      <c r="M316" s="105"/>
      <c r="N316" s="93"/>
      <c r="O316" s="92" t="s">
        <v>9</v>
      </c>
      <c r="P316" s="92" t="s">
        <v>8</v>
      </c>
      <c r="Q316" s="92" t="s">
        <v>35</v>
      </c>
      <c r="R316" s="92"/>
      <c r="S316" s="98">
        <v>994516</v>
      </c>
      <c r="T316" s="92" t="s">
        <v>317</v>
      </c>
      <c r="U316" s="92" t="s">
        <v>437</v>
      </c>
      <c r="V316" s="92" t="s">
        <v>318</v>
      </c>
      <c r="W316" s="96">
        <v>1500</v>
      </c>
      <c r="X316" s="97"/>
      <c r="Y316" s="94" t="s">
        <v>7</v>
      </c>
      <c r="Z316" s="99">
        <v>24495</v>
      </c>
      <c r="AA316" s="99"/>
      <c r="AB316" s="98"/>
      <c r="AC316" s="117"/>
      <c r="AD316" s="97"/>
      <c r="AE316" s="94"/>
      <c r="AF316" s="94"/>
      <c r="AG316" s="100" t="s">
        <v>1113</v>
      </c>
      <c r="AH316" s="100" t="str">
        <f>IFERROR(VLOOKUP(T:T,Plan2!A:D,4,0)," ")</f>
        <v xml:space="preserve"> </v>
      </c>
      <c r="AI316" s="100" t="str">
        <f>IFERROR(VLOOKUP(X:X,'base sif'!A:B,2,0)," ")</f>
        <v xml:space="preserve"> </v>
      </c>
      <c r="AJ316" s="100" t="s">
        <v>3582</v>
      </c>
      <c r="AK316" s="101" t="str">
        <f>IFERROR(VLOOKUP(C316,Plan1!A:E,4,0)," ")</f>
        <v xml:space="preserve"> </v>
      </c>
      <c r="AL316" s="102" t="str">
        <f>IFERROR(VLOOKUP(C316,Plan1!A:E,5,0)," ")</f>
        <v xml:space="preserve"> </v>
      </c>
      <c r="AM316" s="102" t="str">
        <f>VLOOKUP(T316,Plan3!A:C,3,0)</f>
        <v>TRUTRO ENTERO</v>
      </c>
    </row>
    <row r="317" spans="1:39" s="103" customFormat="1" ht="12.75" customHeight="1" x14ac:dyDescent="0.15">
      <c r="A317" s="92" t="s">
        <v>2763</v>
      </c>
      <c r="B317" s="92" t="s">
        <v>36</v>
      </c>
      <c r="C317" s="92" t="s">
        <v>2816</v>
      </c>
      <c r="D317" s="93">
        <v>45792</v>
      </c>
      <c r="E317" s="94" t="s">
        <v>2811</v>
      </c>
      <c r="F317" s="95">
        <v>22</v>
      </c>
      <c r="G317" s="93">
        <v>45803</v>
      </c>
      <c r="H317" s="93">
        <v>45808</v>
      </c>
      <c r="I317" s="105"/>
      <c r="J317" s="105"/>
      <c r="K317" s="106"/>
      <c r="L317" s="107"/>
      <c r="M317" s="105"/>
      <c r="N317" s="93"/>
      <c r="O317" s="92" t="s">
        <v>9</v>
      </c>
      <c r="P317" s="92" t="s">
        <v>8</v>
      </c>
      <c r="Q317" s="92" t="s">
        <v>35</v>
      </c>
      <c r="R317" s="92"/>
      <c r="S317" s="98">
        <v>994516</v>
      </c>
      <c r="T317" s="92" t="s">
        <v>317</v>
      </c>
      <c r="U317" s="92" t="s">
        <v>437</v>
      </c>
      <c r="V317" s="92" t="s">
        <v>318</v>
      </c>
      <c r="W317" s="96">
        <v>1500</v>
      </c>
      <c r="X317" s="97"/>
      <c r="Y317" s="94" t="s">
        <v>7</v>
      </c>
      <c r="Z317" s="99">
        <v>24495</v>
      </c>
      <c r="AA317" s="99"/>
      <c r="AB317" s="98"/>
      <c r="AC317" s="117"/>
      <c r="AD317" s="97"/>
      <c r="AE317" s="94"/>
      <c r="AF317" s="94"/>
      <c r="AG317" s="100" t="s">
        <v>1113</v>
      </c>
      <c r="AH317" s="100" t="str">
        <f>IFERROR(VLOOKUP(T:T,Plan2!A:D,4,0)," ")</f>
        <v xml:space="preserve"> </v>
      </c>
      <c r="AI317" s="100" t="str">
        <f>IFERROR(VLOOKUP(X:X,'base sif'!A:B,2,0)," ")</f>
        <v xml:space="preserve"> </v>
      </c>
      <c r="AJ317" s="100" t="s">
        <v>3582</v>
      </c>
      <c r="AK317" s="101" t="str">
        <f>IFERROR(VLOOKUP(C317,Plan1!A:E,4,0)," ")</f>
        <v xml:space="preserve"> </v>
      </c>
      <c r="AL317" s="102" t="str">
        <f>IFERROR(VLOOKUP(C317,Plan1!A:E,5,0)," ")</f>
        <v xml:space="preserve"> </v>
      </c>
      <c r="AM317" s="102" t="str">
        <f>VLOOKUP(T317,Plan3!A:C,3,0)</f>
        <v>TRUTRO ENTERO</v>
      </c>
    </row>
    <row r="318" spans="1:39" s="103" customFormat="1" ht="12.75" customHeight="1" x14ac:dyDescent="0.15">
      <c r="A318" s="104" t="s">
        <v>2763</v>
      </c>
      <c r="B318" s="92" t="s">
        <v>36</v>
      </c>
      <c r="C318" s="92" t="s">
        <v>2817</v>
      </c>
      <c r="D318" s="93">
        <v>45792</v>
      </c>
      <c r="E318" s="94" t="s">
        <v>2811</v>
      </c>
      <c r="F318" s="95">
        <v>23</v>
      </c>
      <c r="G318" s="93">
        <v>45810</v>
      </c>
      <c r="H318" s="93">
        <v>45815</v>
      </c>
      <c r="I318" s="105"/>
      <c r="J318" s="105"/>
      <c r="K318" s="106"/>
      <c r="L318" s="107"/>
      <c r="M318" s="105"/>
      <c r="N318" s="93"/>
      <c r="O318" s="92" t="s">
        <v>9</v>
      </c>
      <c r="P318" s="92" t="s">
        <v>8</v>
      </c>
      <c r="Q318" s="92" t="s">
        <v>35</v>
      </c>
      <c r="R318" s="92"/>
      <c r="S318" s="98">
        <v>994516</v>
      </c>
      <c r="T318" s="92" t="s">
        <v>317</v>
      </c>
      <c r="U318" s="92" t="s">
        <v>437</v>
      </c>
      <c r="V318" s="92" t="s">
        <v>318</v>
      </c>
      <c r="W318" s="96">
        <v>1500</v>
      </c>
      <c r="X318" s="97"/>
      <c r="Y318" s="94" t="s">
        <v>7</v>
      </c>
      <c r="Z318" s="99">
        <v>24495</v>
      </c>
      <c r="AA318" s="99"/>
      <c r="AB318" s="98"/>
      <c r="AC318" s="117"/>
      <c r="AD318" s="97"/>
      <c r="AE318" s="94"/>
      <c r="AF318" s="94"/>
      <c r="AG318" s="100" t="s">
        <v>1113</v>
      </c>
      <c r="AH318" s="100" t="str">
        <f>IFERROR(VLOOKUP(T:T,Plan2!A:D,4,0)," ")</f>
        <v xml:space="preserve"> </v>
      </c>
      <c r="AI318" s="100" t="str">
        <f>IFERROR(VLOOKUP(X:X,'base sif'!A:B,2,0)," ")</f>
        <v xml:space="preserve"> </v>
      </c>
      <c r="AJ318" s="100" t="s">
        <v>3582</v>
      </c>
      <c r="AK318" s="101" t="str">
        <f>IFERROR(VLOOKUP(C318,Plan1!A:E,4,0)," ")</f>
        <v xml:space="preserve"> </v>
      </c>
      <c r="AL318" s="102" t="str">
        <f>IFERROR(VLOOKUP(C318,Plan1!A:E,5,0)," ")</f>
        <v xml:space="preserve"> </v>
      </c>
      <c r="AM318" s="102" t="str">
        <f>VLOOKUP(T318,Plan3!A:C,3,0)</f>
        <v>TRUTRO ENTERO</v>
      </c>
    </row>
    <row r="319" spans="1:39" s="103" customFormat="1" ht="12.75" customHeight="1" x14ac:dyDescent="0.15">
      <c r="A319" s="104" t="s">
        <v>2763</v>
      </c>
      <c r="B319" s="92" t="s">
        <v>36</v>
      </c>
      <c r="C319" s="92" t="s">
        <v>2818</v>
      </c>
      <c r="D319" s="93">
        <v>45792</v>
      </c>
      <c r="E319" s="94" t="s">
        <v>2811</v>
      </c>
      <c r="F319" s="95">
        <v>23</v>
      </c>
      <c r="G319" s="93">
        <v>45810</v>
      </c>
      <c r="H319" s="93">
        <v>45815</v>
      </c>
      <c r="I319" s="105"/>
      <c r="J319" s="105"/>
      <c r="K319" s="106"/>
      <c r="L319" s="107"/>
      <c r="M319" s="105"/>
      <c r="N319" s="93"/>
      <c r="O319" s="92" t="s">
        <v>9</v>
      </c>
      <c r="P319" s="92" t="s">
        <v>8</v>
      </c>
      <c r="Q319" s="92" t="s">
        <v>35</v>
      </c>
      <c r="R319" s="92"/>
      <c r="S319" s="98">
        <v>994516</v>
      </c>
      <c r="T319" s="92" t="s">
        <v>317</v>
      </c>
      <c r="U319" s="92" t="s">
        <v>437</v>
      </c>
      <c r="V319" s="92" t="s">
        <v>318</v>
      </c>
      <c r="W319" s="96">
        <v>1500</v>
      </c>
      <c r="X319" s="97"/>
      <c r="Y319" s="94" t="s">
        <v>7</v>
      </c>
      <c r="Z319" s="99">
        <v>24495</v>
      </c>
      <c r="AA319" s="99"/>
      <c r="AB319" s="98"/>
      <c r="AC319" s="117"/>
      <c r="AD319" s="97"/>
      <c r="AE319" s="94"/>
      <c r="AF319" s="94"/>
      <c r="AG319" s="100" t="s">
        <v>1113</v>
      </c>
      <c r="AH319" s="100" t="str">
        <f>IFERROR(VLOOKUP(T:T,Plan2!A:D,4,0)," ")</f>
        <v xml:space="preserve"> </v>
      </c>
      <c r="AI319" s="100" t="str">
        <f>IFERROR(VLOOKUP(X:X,'base sif'!A:B,2,0)," ")</f>
        <v xml:space="preserve"> </v>
      </c>
      <c r="AJ319" s="100" t="s">
        <v>3582</v>
      </c>
      <c r="AK319" s="101" t="str">
        <f>IFERROR(VLOOKUP(C319,Plan1!A:E,4,0)," ")</f>
        <v xml:space="preserve"> </v>
      </c>
      <c r="AL319" s="102" t="str">
        <f>IFERROR(VLOOKUP(C319,Plan1!A:E,5,0)," ")</f>
        <v xml:space="preserve"> </v>
      </c>
      <c r="AM319" s="102" t="str">
        <f>VLOOKUP(T319,Plan3!A:C,3,0)</f>
        <v>TRUTRO ENTERO</v>
      </c>
    </row>
    <row r="320" spans="1:39" s="103" customFormat="1" ht="12.75" customHeight="1" x14ac:dyDescent="0.15">
      <c r="A320" s="104" t="s">
        <v>2763</v>
      </c>
      <c r="B320" s="92" t="s">
        <v>36</v>
      </c>
      <c r="C320" s="92" t="s">
        <v>2819</v>
      </c>
      <c r="D320" s="93">
        <v>45792</v>
      </c>
      <c r="E320" s="94" t="s">
        <v>2811</v>
      </c>
      <c r="F320" s="95">
        <v>24</v>
      </c>
      <c r="G320" s="93">
        <v>45817</v>
      </c>
      <c r="H320" s="93">
        <v>45822</v>
      </c>
      <c r="I320" s="105"/>
      <c r="J320" s="105"/>
      <c r="K320" s="106"/>
      <c r="L320" s="107"/>
      <c r="M320" s="105"/>
      <c r="N320" s="93"/>
      <c r="O320" s="92" t="s">
        <v>9</v>
      </c>
      <c r="P320" s="92" t="s">
        <v>8</v>
      </c>
      <c r="Q320" s="92" t="s">
        <v>35</v>
      </c>
      <c r="R320" s="92"/>
      <c r="S320" s="98">
        <v>994516</v>
      </c>
      <c r="T320" s="92" t="s">
        <v>317</v>
      </c>
      <c r="U320" s="92" t="s">
        <v>437</v>
      </c>
      <c r="V320" s="92" t="s">
        <v>318</v>
      </c>
      <c r="W320" s="96">
        <v>1500</v>
      </c>
      <c r="X320" s="97"/>
      <c r="Y320" s="94" t="s">
        <v>7</v>
      </c>
      <c r="Z320" s="99">
        <v>24495</v>
      </c>
      <c r="AA320" s="99"/>
      <c r="AB320" s="98"/>
      <c r="AC320" s="117"/>
      <c r="AD320" s="97"/>
      <c r="AE320" s="94"/>
      <c r="AF320" s="94"/>
      <c r="AG320" s="100" t="s">
        <v>1113</v>
      </c>
      <c r="AH320" s="100" t="str">
        <f>IFERROR(VLOOKUP(T:T,Plan2!A:D,4,0)," ")</f>
        <v xml:space="preserve"> </v>
      </c>
      <c r="AI320" s="100" t="str">
        <f>IFERROR(VLOOKUP(X:X,'base sif'!A:B,2,0)," ")</f>
        <v xml:space="preserve"> </v>
      </c>
      <c r="AJ320" s="100" t="s">
        <v>3582</v>
      </c>
      <c r="AK320" s="101" t="str">
        <f>IFERROR(VLOOKUP(C320,Plan1!A:E,4,0)," ")</f>
        <v xml:space="preserve"> </v>
      </c>
      <c r="AL320" s="102" t="str">
        <f>IFERROR(VLOOKUP(C320,Plan1!A:E,5,0)," ")</f>
        <v xml:space="preserve"> </v>
      </c>
      <c r="AM320" s="102" t="str">
        <f>VLOOKUP(T320,Plan3!A:C,3,0)</f>
        <v>TRUTRO ENTERO</v>
      </c>
    </row>
    <row r="321" spans="1:39" s="103" customFormat="1" ht="12.75" customHeight="1" x14ac:dyDescent="0.15">
      <c r="A321" s="104" t="s">
        <v>2763</v>
      </c>
      <c r="B321" s="92" t="s">
        <v>36</v>
      </c>
      <c r="C321" s="92" t="s">
        <v>2820</v>
      </c>
      <c r="D321" s="93">
        <v>45792</v>
      </c>
      <c r="E321" s="94" t="s">
        <v>2811</v>
      </c>
      <c r="F321" s="95">
        <v>24</v>
      </c>
      <c r="G321" s="93">
        <v>45817</v>
      </c>
      <c r="H321" s="93">
        <v>45822</v>
      </c>
      <c r="I321" s="105"/>
      <c r="J321" s="105"/>
      <c r="K321" s="106"/>
      <c r="L321" s="107"/>
      <c r="M321" s="105"/>
      <c r="N321" s="93"/>
      <c r="O321" s="92" t="s">
        <v>9</v>
      </c>
      <c r="P321" s="92" t="s">
        <v>8</v>
      </c>
      <c r="Q321" s="92" t="s">
        <v>35</v>
      </c>
      <c r="R321" s="92"/>
      <c r="S321" s="98">
        <v>994516</v>
      </c>
      <c r="T321" s="92" t="s">
        <v>317</v>
      </c>
      <c r="U321" s="92" t="s">
        <v>437</v>
      </c>
      <c r="V321" s="92" t="s">
        <v>318</v>
      </c>
      <c r="W321" s="96">
        <v>1500</v>
      </c>
      <c r="X321" s="97"/>
      <c r="Y321" s="94" t="s">
        <v>7</v>
      </c>
      <c r="Z321" s="99">
        <v>24495</v>
      </c>
      <c r="AA321" s="99"/>
      <c r="AB321" s="98"/>
      <c r="AC321" s="117"/>
      <c r="AD321" s="97"/>
      <c r="AE321" s="94"/>
      <c r="AF321" s="94"/>
      <c r="AG321" s="100" t="s">
        <v>1113</v>
      </c>
      <c r="AH321" s="100" t="str">
        <f>IFERROR(VLOOKUP(T:T,Plan2!A:D,4,0)," ")</f>
        <v xml:space="preserve"> </v>
      </c>
      <c r="AI321" s="100" t="str">
        <f>IFERROR(VLOOKUP(X:X,'base sif'!A:B,2,0)," ")</f>
        <v xml:space="preserve"> </v>
      </c>
      <c r="AJ321" s="100" t="s">
        <v>3582</v>
      </c>
      <c r="AK321" s="101" t="str">
        <f>IFERROR(VLOOKUP(C321,Plan1!A:E,4,0)," ")</f>
        <v xml:space="preserve"> </v>
      </c>
      <c r="AL321" s="102" t="str">
        <f>IFERROR(VLOOKUP(C321,Plan1!A:E,5,0)," ")</f>
        <v xml:space="preserve"> </v>
      </c>
      <c r="AM321" s="102" t="str">
        <f>VLOOKUP(T321,Plan3!A:C,3,0)</f>
        <v>TRUTRO ENTERO</v>
      </c>
    </row>
    <row r="322" spans="1:39" s="103" customFormat="1" ht="12.75" customHeight="1" x14ac:dyDescent="0.15">
      <c r="A322" s="104" t="s">
        <v>2763</v>
      </c>
      <c r="B322" s="92" t="s">
        <v>36</v>
      </c>
      <c r="C322" s="92" t="s">
        <v>2795</v>
      </c>
      <c r="D322" s="93">
        <v>45796</v>
      </c>
      <c r="E322" s="94" t="s">
        <v>2796</v>
      </c>
      <c r="F322" s="95">
        <v>26</v>
      </c>
      <c r="G322" s="93">
        <v>45831</v>
      </c>
      <c r="H322" s="93">
        <v>45836</v>
      </c>
      <c r="I322" s="105"/>
      <c r="J322" s="105"/>
      <c r="K322" s="106"/>
      <c r="L322" s="107"/>
      <c r="M322" s="105"/>
      <c r="N322" s="93"/>
      <c r="O322" s="92" t="s">
        <v>9</v>
      </c>
      <c r="P322" s="92" t="s">
        <v>8</v>
      </c>
      <c r="Q322" s="92" t="s">
        <v>35</v>
      </c>
      <c r="R322" s="92"/>
      <c r="S322" s="98">
        <v>993491</v>
      </c>
      <c r="T322" s="92" t="s">
        <v>1170</v>
      </c>
      <c r="U322" s="92" t="s">
        <v>437</v>
      </c>
      <c r="V322" s="92" t="s">
        <v>424</v>
      </c>
      <c r="W322" s="96">
        <v>3100</v>
      </c>
      <c r="X322" s="97"/>
      <c r="Y322" s="94" t="s">
        <v>7</v>
      </c>
      <c r="Z322" s="99">
        <v>24495</v>
      </c>
      <c r="AA322" s="99"/>
      <c r="AB322" s="98"/>
      <c r="AC322" s="117"/>
      <c r="AD322" s="97"/>
      <c r="AE322" s="94"/>
      <c r="AF322" s="94"/>
      <c r="AG322" s="100" t="s">
        <v>1113</v>
      </c>
      <c r="AH322" s="100" t="str">
        <f>IFERROR(VLOOKUP(T:T,Plan2!A:D,4,0)," ")</f>
        <v xml:space="preserve"> </v>
      </c>
      <c r="AI322" s="100" t="str">
        <f>IFERROR(VLOOKUP(X:X,'base sif'!A:B,2,0)," ")</f>
        <v xml:space="preserve"> </v>
      </c>
      <c r="AJ322" s="100" t="s">
        <v>3582</v>
      </c>
      <c r="AK322" s="101" t="str">
        <f>IFERROR(VLOOKUP(C322,Plan1!A:E,4,0)," ")</f>
        <v xml:space="preserve"> </v>
      </c>
      <c r="AL322" s="102" t="str">
        <f>IFERROR(VLOOKUP(C322,Plan1!A:E,5,0)," ")</f>
        <v xml:space="preserve"> </v>
      </c>
      <c r="AM322" s="102" t="str">
        <f>VLOOKUP(T322,Plan3!A:C,3,0)</f>
        <v>FILETITOS DE PECHUGA</v>
      </c>
    </row>
    <row r="323" spans="1:39" s="103" customFormat="1" ht="12.75" customHeight="1" x14ac:dyDescent="0.15">
      <c r="A323" s="92" t="s">
        <v>2763</v>
      </c>
      <c r="B323" s="92" t="s">
        <v>36</v>
      </c>
      <c r="C323" s="92" t="s">
        <v>2797</v>
      </c>
      <c r="D323" s="93">
        <v>45796</v>
      </c>
      <c r="E323" s="94" t="s">
        <v>2796</v>
      </c>
      <c r="F323" s="95">
        <v>33</v>
      </c>
      <c r="G323" s="93">
        <v>45880</v>
      </c>
      <c r="H323" s="93">
        <v>45885</v>
      </c>
      <c r="I323" s="105"/>
      <c r="J323" s="105"/>
      <c r="K323" s="106"/>
      <c r="L323" s="107"/>
      <c r="M323" s="105"/>
      <c r="N323" s="93"/>
      <c r="O323" s="92" t="s">
        <v>9</v>
      </c>
      <c r="P323" s="92" t="s">
        <v>8</v>
      </c>
      <c r="Q323" s="92" t="s">
        <v>35</v>
      </c>
      <c r="R323" s="92"/>
      <c r="S323" s="98">
        <v>993491</v>
      </c>
      <c r="T323" s="92" t="s">
        <v>1170</v>
      </c>
      <c r="U323" s="92" t="s">
        <v>437</v>
      </c>
      <c r="V323" s="92" t="s">
        <v>424</v>
      </c>
      <c r="W323" s="96">
        <v>3100</v>
      </c>
      <c r="X323" s="97"/>
      <c r="Y323" s="94" t="s">
        <v>7</v>
      </c>
      <c r="Z323" s="99">
        <v>24495</v>
      </c>
      <c r="AA323" s="99"/>
      <c r="AB323" s="98"/>
      <c r="AC323" s="117"/>
      <c r="AD323" s="97"/>
      <c r="AE323" s="94"/>
      <c r="AF323" s="94"/>
      <c r="AG323" s="100" t="s">
        <v>1113</v>
      </c>
      <c r="AH323" s="100" t="str">
        <f>IFERROR(VLOOKUP(T:T,Plan2!A:D,4,0)," ")</f>
        <v xml:space="preserve"> </v>
      </c>
      <c r="AI323" s="100" t="str">
        <f>IFERROR(VLOOKUP(X:X,'base sif'!A:B,2,0)," ")</f>
        <v xml:space="preserve"> </v>
      </c>
      <c r="AJ323" s="100" t="s">
        <v>3582</v>
      </c>
      <c r="AK323" s="101" t="str">
        <f>IFERROR(VLOOKUP(C323,Plan1!A:E,4,0)," ")</f>
        <v xml:space="preserve"> </v>
      </c>
      <c r="AL323" s="102" t="str">
        <f>IFERROR(VLOOKUP(C323,Plan1!A:E,5,0)," ")</f>
        <v xml:space="preserve"> </v>
      </c>
      <c r="AM323" s="102" t="str">
        <f>VLOOKUP(T323,Plan3!A:C,3,0)</f>
        <v>FILETITOS DE PECHUGA</v>
      </c>
    </row>
    <row r="324" spans="1:39" s="103" customFormat="1" ht="12.75" customHeight="1" x14ac:dyDescent="0.15">
      <c r="A324" s="92" t="s">
        <v>2763</v>
      </c>
      <c r="B324" s="92" t="s">
        <v>36</v>
      </c>
      <c r="C324" s="92" t="s">
        <v>2798</v>
      </c>
      <c r="D324" s="93">
        <v>45796</v>
      </c>
      <c r="E324" s="94" t="s">
        <v>2796</v>
      </c>
      <c r="F324" s="95">
        <v>26</v>
      </c>
      <c r="G324" s="93">
        <v>45831</v>
      </c>
      <c r="H324" s="93">
        <v>45836</v>
      </c>
      <c r="I324" s="105"/>
      <c r="J324" s="105"/>
      <c r="K324" s="106"/>
      <c r="L324" s="107"/>
      <c r="M324" s="105"/>
      <c r="N324" s="93"/>
      <c r="O324" s="92" t="s">
        <v>9</v>
      </c>
      <c r="P324" s="92" t="s">
        <v>8</v>
      </c>
      <c r="Q324" s="92" t="s">
        <v>35</v>
      </c>
      <c r="R324" s="92"/>
      <c r="S324" s="98">
        <v>993491</v>
      </c>
      <c r="T324" s="92" t="s">
        <v>1170</v>
      </c>
      <c r="U324" s="92" t="s">
        <v>437</v>
      </c>
      <c r="V324" s="92" t="s">
        <v>424</v>
      </c>
      <c r="W324" s="96">
        <v>3100</v>
      </c>
      <c r="X324" s="97"/>
      <c r="Y324" s="94" t="s">
        <v>7</v>
      </c>
      <c r="Z324" s="99">
        <v>24495</v>
      </c>
      <c r="AA324" s="99"/>
      <c r="AB324" s="98"/>
      <c r="AC324" s="117"/>
      <c r="AD324" s="97"/>
      <c r="AE324" s="94"/>
      <c r="AF324" s="94"/>
      <c r="AG324" s="100" t="s">
        <v>1113</v>
      </c>
      <c r="AH324" s="100" t="str">
        <f>IFERROR(VLOOKUP(T:T,Plan2!A:D,4,0)," ")</f>
        <v xml:space="preserve"> </v>
      </c>
      <c r="AI324" s="100" t="str">
        <f>IFERROR(VLOOKUP(X:X,'base sif'!A:B,2,0)," ")</f>
        <v xml:space="preserve"> </v>
      </c>
      <c r="AJ324" s="100" t="s">
        <v>3582</v>
      </c>
      <c r="AK324" s="101" t="str">
        <f>IFERROR(VLOOKUP(C324,Plan1!A:E,4,0)," ")</f>
        <v xml:space="preserve"> </v>
      </c>
      <c r="AL324" s="102" t="str">
        <f>IFERROR(VLOOKUP(C324,Plan1!A:E,5,0)," ")</f>
        <v xml:space="preserve"> </v>
      </c>
      <c r="AM324" s="102" t="str">
        <f>VLOOKUP(T324,Plan3!A:C,3,0)</f>
        <v>FILETITOS DE PECHUGA</v>
      </c>
    </row>
    <row r="325" spans="1:39" s="103" customFormat="1" ht="12.75" customHeight="1" x14ac:dyDescent="0.15">
      <c r="A325" s="92" t="s">
        <v>2763</v>
      </c>
      <c r="B325" s="92" t="s">
        <v>36</v>
      </c>
      <c r="C325" s="92" t="s">
        <v>2799</v>
      </c>
      <c r="D325" s="93">
        <v>45796</v>
      </c>
      <c r="E325" s="94" t="s">
        <v>2796</v>
      </c>
      <c r="F325" s="95">
        <v>27</v>
      </c>
      <c r="G325" s="93">
        <v>45838</v>
      </c>
      <c r="H325" s="93">
        <v>45843</v>
      </c>
      <c r="I325" s="105"/>
      <c r="J325" s="105"/>
      <c r="K325" s="106"/>
      <c r="L325" s="107"/>
      <c r="M325" s="105"/>
      <c r="N325" s="93"/>
      <c r="O325" s="92" t="s">
        <v>9</v>
      </c>
      <c r="P325" s="92" t="s">
        <v>8</v>
      </c>
      <c r="Q325" s="92" t="s">
        <v>35</v>
      </c>
      <c r="R325" s="92"/>
      <c r="S325" s="98">
        <v>993491</v>
      </c>
      <c r="T325" s="92" t="s">
        <v>1170</v>
      </c>
      <c r="U325" s="92" t="s">
        <v>437</v>
      </c>
      <c r="V325" s="92" t="s">
        <v>424</v>
      </c>
      <c r="W325" s="96">
        <v>3100</v>
      </c>
      <c r="X325" s="97"/>
      <c r="Y325" s="94" t="s">
        <v>7</v>
      </c>
      <c r="Z325" s="99">
        <v>24495</v>
      </c>
      <c r="AA325" s="99"/>
      <c r="AB325" s="98"/>
      <c r="AC325" s="117"/>
      <c r="AD325" s="97"/>
      <c r="AE325" s="94"/>
      <c r="AF325" s="94"/>
      <c r="AG325" s="100" t="s">
        <v>1113</v>
      </c>
      <c r="AH325" s="100" t="str">
        <f>IFERROR(VLOOKUP(T:T,Plan2!A:D,4,0)," ")</f>
        <v xml:space="preserve"> </v>
      </c>
      <c r="AI325" s="100" t="str">
        <f>IFERROR(VLOOKUP(X:X,'base sif'!A:B,2,0)," ")</f>
        <v xml:space="preserve"> </v>
      </c>
      <c r="AJ325" s="100" t="s">
        <v>3582</v>
      </c>
      <c r="AK325" s="101" t="str">
        <f>IFERROR(VLOOKUP(C325,Plan1!A:E,4,0)," ")</f>
        <v xml:space="preserve"> </v>
      </c>
      <c r="AL325" s="102" t="str">
        <f>IFERROR(VLOOKUP(C325,Plan1!A:E,5,0)," ")</f>
        <v xml:space="preserve"> </v>
      </c>
      <c r="AM325" s="102" t="str">
        <f>VLOOKUP(T325,Plan3!A:C,3,0)</f>
        <v>FILETITOS DE PECHUGA</v>
      </c>
    </row>
    <row r="326" spans="1:39" s="103" customFormat="1" ht="12.75" customHeight="1" x14ac:dyDescent="0.15">
      <c r="A326" s="92" t="s">
        <v>2763</v>
      </c>
      <c r="B326" s="92" t="s">
        <v>36</v>
      </c>
      <c r="C326" s="92" t="s">
        <v>2800</v>
      </c>
      <c r="D326" s="93">
        <v>45796</v>
      </c>
      <c r="E326" s="94" t="s">
        <v>2796</v>
      </c>
      <c r="F326" s="95">
        <v>27</v>
      </c>
      <c r="G326" s="93">
        <v>45838</v>
      </c>
      <c r="H326" s="93">
        <v>45843</v>
      </c>
      <c r="I326" s="105"/>
      <c r="J326" s="105"/>
      <c r="K326" s="106"/>
      <c r="L326" s="107"/>
      <c r="M326" s="105"/>
      <c r="N326" s="93"/>
      <c r="O326" s="92" t="s">
        <v>9</v>
      </c>
      <c r="P326" s="92" t="s">
        <v>8</v>
      </c>
      <c r="Q326" s="92" t="s">
        <v>35</v>
      </c>
      <c r="R326" s="92"/>
      <c r="S326" s="98">
        <v>993491</v>
      </c>
      <c r="T326" s="92" t="s">
        <v>1170</v>
      </c>
      <c r="U326" s="92" t="s">
        <v>437</v>
      </c>
      <c r="V326" s="92" t="s">
        <v>424</v>
      </c>
      <c r="W326" s="96">
        <v>3100</v>
      </c>
      <c r="X326" s="97"/>
      <c r="Y326" s="94" t="s">
        <v>7</v>
      </c>
      <c r="Z326" s="99">
        <v>24495</v>
      </c>
      <c r="AA326" s="99"/>
      <c r="AB326" s="98"/>
      <c r="AC326" s="117"/>
      <c r="AD326" s="97"/>
      <c r="AE326" s="94"/>
      <c r="AF326" s="94"/>
      <c r="AG326" s="100" t="s">
        <v>1113</v>
      </c>
      <c r="AH326" s="100" t="str">
        <f>IFERROR(VLOOKUP(T:T,Plan2!A:D,4,0)," ")</f>
        <v xml:space="preserve"> </v>
      </c>
      <c r="AI326" s="100" t="str">
        <f>IFERROR(VLOOKUP(X:X,'base sif'!A:B,2,0)," ")</f>
        <v xml:space="preserve"> </v>
      </c>
      <c r="AJ326" s="100" t="s">
        <v>3582</v>
      </c>
      <c r="AK326" s="101" t="str">
        <f>IFERROR(VLOOKUP(C326,Plan1!A:E,4,0)," ")</f>
        <v xml:space="preserve"> </v>
      </c>
      <c r="AL326" s="102" t="str">
        <f>IFERROR(VLOOKUP(C326,Plan1!A:E,5,0)," ")</f>
        <v xml:space="preserve"> </v>
      </c>
      <c r="AM326" s="102" t="str">
        <f>VLOOKUP(T326,Plan3!A:C,3,0)</f>
        <v>FILETITOS DE PECHUGA</v>
      </c>
    </row>
    <row r="327" spans="1:39" s="103" customFormat="1" ht="12.75" customHeight="1" x14ac:dyDescent="0.15">
      <c r="A327" s="104" t="s">
        <v>2763</v>
      </c>
      <c r="B327" s="92" t="s">
        <v>36</v>
      </c>
      <c r="C327" s="92" t="s">
        <v>2801</v>
      </c>
      <c r="D327" s="93">
        <v>45796</v>
      </c>
      <c r="E327" s="94" t="s">
        <v>2796</v>
      </c>
      <c r="F327" s="95">
        <v>28</v>
      </c>
      <c r="G327" s="93">
        <v>45845</v>
      </c>
      <c r="H327" s="93">
        <v>45850</v>
      </c>
      <c r="I327" s="105"/>
      <c r="J327" s="105"/>
      <c r="K327" s="106"/>
      <c r="L327" s="107"/>
      <c r="M327" s="105"/>
      <c r="N327" s="93"/>
      <c r="O327" s="92" t="s">
        <v>9</v>
      </c>
      <c r="P327" s="92" t="s">
        <v>8</v>
      </c>
      <c r="Q327" s="92" t="s">
        <v>35</v>
      </c>
      <c r="R327" s="92"/>
      <c r="S327" s="98">
        <v>993491</v>
      </c>
      <c r="T327" s="92" t="s">
        <v>1170</v>
      </c>
      <c r="U327" s="92" t="s">
        <v>437</v>
      </c>
      <c r="V327" s="92" t="s">
        <v>424</v>
      </c>
      <c r="W327" s="96">
        <v>3100</v>
      </c>
      <c r="X327" s="97"/>
      <c r="Y327" s="94" t="s">
        <v>7</v>
      </c>
      <c r="Z327" s="99">
        <v>24495</v>
      </c>
      <c r="AA327" s="99"/>
      <c r="AB327" s="98"/>
      <c r="AC327" s="117"/>
      <c r="AD327" s="97"/>
      <c r="AE327" s="94"/>
      <c r="AF327" s="94"/>
      <c r="AG327" s="100" t="s">
        <v>1113</v>
      </c>
      <c r="AH327" s="100" t="str">
        <f>IFERROR(VLOOKUP(T:T,Plan2!A:D,4,0)," ")</f>
        <v xml:space="preserve"> </v>
      </c>
      <c r="AI327" s="100" t="str">
        <f>IFERROR(VLOOKUP(X:X,'base sif'!A:B,2,0)," ")</f>
        <v xml:space="preserve"> </v>
      </c>
      <c r="AJ327" s="100" t="s">
        <v>3582</v>
      </c>
      <c r="AK327" s="101" t="str">
        <f>IFERROR(VLOOKUP(C327,Plan1!A:E,4,0)," ")</f>
        <v xml:space="preserve"> </v>
      </c>
      <c r="AL327" s="102" t="str">
        <f>IFERROR(VLOOKUP(C327,Plan1!A:E,5,0)," ")</f>
        <v xml:space="preserve"> </v>
      </c>
      <c r="AM327" s="102" t="str">
        <f>VLOOKUP(T327,Plan3!A:C,3,0)</f>
        <v>FILETITOS DE PECHUGA</v>
      </c>
    </row>
    <row r="328" spans="1:39" s="103" customFormat="1" ht="12.75" customHeight="1" x14ac:dyDescent="0.15">
      <c r="A328" s="92" t="s">
        <v>2763</v>
      </c>
      <c r="B328" s="92" t="s">
        <v>36</v>
      </c>
      <c r="C328" s="92" t="s">
        <v>2802</v>
      </c>
      <c r="D328" s="93">
        <v>45796</v>
      </c>
      <c r="E328" s="94" t="s">
        <v>2796</v>
      </c>
      <c r="F328" s="95">
        <v>31</v>
      </c>
      <c r="G328" s="93">
        <v>45866</v>
      </c>
      <c r="H328" s="93">
        <v>45871</v>
      </c>
      <c r="I328" s="105"/>
      <c r="J328" s="105"/>
      <c r="K328" s="106"/>
      <c r="L328" s="107"/>
      <c r="M328" s="105"/>
      <c r="N328" s="93"/>
      <c r="O328" s="92" t="s">
        <v>9</v>
      </c>
      <c r="P328" s="92" t="s">
        <v>8</v>
      </c>
      <c r="Q328" s="92" t="s">
        <v>35</v>
      </c>
      <c r="R328" s="92"/>
      <c r="S328" s="98">
        <v>993491</v>
      </c>
      <c r="T328" s="92" t="s">
        <v>1170</v>
      </c>
      <c r="U328" s="92" t="s">
        <v>437</v>
      </c>
      <c r="V328" s="92" t="s">
        <v>424</v>
      </c>
      <c r="W328" s="96">
        <v>3100</v>
      </c>
      <c r="X328" s="97"/>
      <c r="Y328" s="94" t="s">
        <v>7</v>
      </c>
      <c r="Z328" s="99">
        <v>24495</v>
      </c>
      <c r="AA328" s="99"/>
      <c r="AB328" s="98"/>
      <c r="AC328" s="117"/>
      <c r="AD328" s="97"/>
      <c r="AE328" s="94"/>
      <c r="AF328" s="94"/>
      <c r="AG328" s="100" t="s">
        <v>1113</v>
      </c>
      <c r="AH328" s="100" t="str">
        <f>IFERROR(VLOOKUP(T:T,Plan2!A:D,4,0)," ")</f>
        <v xml:space="preserve"> </v>
      </c>
      <c r="AI328" s="100" t="str">
        <f>IFERROR(VLOOKUP(X:X,'base sif'!A:B,2,0)," ")</f>
        <v xml:space="preserve"> </v>
      </c>
      <c r="AJ328" s="100" t="s">
        <v>3582</v>
      </c>
      <c r="AK328" s="101" t="str">
        <f>IFERROR(VLOOKUP(C328,Plan1!A:E,4,0)," ")</f>
        <v xml:space="preserve"> </v>
      </c>
      <c r="AL328" s="102" t="str">
        <f>IFERROR(VLOOKUP(C328,Plan1!A:E,5,0)," ")</f>
        <v xml:space="preserve"> </v>
      </c>
      <c r="AM328" s="102" t="str">
        <f>VLOOKUP(T328,Plan3!A:C,3,0)</f>
        <v>FILETITOS DE PECHUGA</v>
      </c>
    </row>
    <row r="329" spans="1:39" s="103" customFormat="1" ht="12.75" customHeight="1" x14ac:dyDescent="0.15">
      <c r="A329" s="92" t="s">
        <v>2763</v>
      </c>
      <c r="B329" s="92" t="s">
        <v>36</v>
      </c>
      <c r="C329" s="92" t="s">
        <v>2803</v>
      </c>
      <c r="D329" s="93">
        <v>45796</v>
      </c>
      <c r="E329" s="94" t="s">
        <v>2796</v>
      </c>
      <c r="F329" s="95">
        <v>31</v>
      </c>
      <c r="G329" s="93">
        <v>45866</v>
      </c>
      <c r="H329" s="93">
        <v>45871</v>
      </c>
      <c r="I329" s="105"/>
      <c r="J329" s="105"/>
      <c r="K329" s="106"/>
      <c r="L329" s="107"/>
      <c r="M329" s="105"/>
      <c r="N329" s="93"/>
      <c r="O329" s="92" t="s">
        <v>9</v>
      </c>
      <c r="P329" s="92" t="s">
        <v>8</v>
      </c>
      <c r="Q329" s="92" t="s">
        <v>35</v>
      </c>
      <c r="R329" s="92"/>
      <c r="S329" s="98">
        <v>993491</v>
      </c>
      <c r="T329" s="92" t="s">
        <v>1170</v>
      </c>
      <c r="U329" s="92" t="s">
        <v>437</v>
      </c>
      <c r="V329" s="92" t="s">
        <v>424</v>
      </c>
      <c r="W329" s="96">
        <v>3100</v>
      </c>
      <c r="X329" s="97"/>
      <c r="Y329" s="94" t="s">
        <v>7</v>
      </c>
      <c r="Z329" s="99">
        <v>24495</v>
      </c>
      <c r="AA329" s="99"/>
      <c r="AB329" s="98"/>
      <c r="AC329" s="117"/>
      <c r="AD329" s="97"/>
      <c r="AE329" s="94"/>
      <c r="AF329" s="94"/>
      <c r="AG329" s="100" t="s">
        <v>1113</v>
      </c>
      <c r="AH329" s="100" t="str">
        <f>IFERROR(VLOOKUP(T:T,Plan2!A:D,4,0)," ")</f>
        <v xml:space="preserve"> </v>
      </c>
      <c r="AI329" s="100" t="str">
        <f>IFERROR(VLOOKUP(X:X,'base sif'!A:B,2,0)," ")</f>
        <v xml:space="preserve"> </v>
      </c>
      <c r="AJ329" s="100" t="s">
        <v>3582</v>
      </c>
      <c r="AK329" s="101" t="str">
        <f>IFERROR(VLOOKUP(C329,Plan1!A:E,4,0)," ")</f>
        <v xml:space="preserve"> </v>
      </c>
      <c r="AL329" s="102" t="str">
        <f>IFERROR(VLOOKUP(C329,Plan1!A:E,5,0)," ")</f>
        <v xml:space="preserve"> </v>
      </c>
      <c r="AM329" s="102" t="str">
        <f>VLOOKUP(T329,Plan3!A:C,3,0)</f>
        <v>FILETITOS DE PECHUGA</v>
      </c>
    </row>
    <row r="330" spans="1:39" s="103" customFormat="1" ht="12.75" customHeight="1" x14ac:dyDescent="0.15">
      <c r="A330" s="92" t="s">
        <v>2763</v>
      </c>
      <c r="B330" s="92" t="s">
        <v>36</v>
      </c>
      <c r="C330" s="92" t="s">
        <v>2804</v>
      </c>
      <c r="D330" s="93">
        <v>45796</v>
      </c>
      <c r="E330" s="94" t="s">
        <v>2796</v>
      </c>
      <c r="F330" s="95">
        <v>32</v>
      </c>
      <c r="G330" s="93">
        <v>45873</v>
      </c>
      <c r="H330" s="93">
        <v>45878</v>
      </c>
      <c r="I330" s="105"/>
      <c r="J330" s="105"/>
      <c r="K330" s="106"/>
      <c r="L330" s="107"/>
      <c r="M330" s="105"/>
      <c r="N330" s="93"/>
      <c r="O330" s="92" t="s">
        <v>9</v>
      </c>
      <c r="P330" s="92" t="s">
        <v>8</v>
      </c>
      <c r="Q330" s="92" t="s">
        <v>35</v>
      </c>
      <c r="R330" s="92"/>
      <c r="S330" s="98">
        <v>993491</v>
      </c>
      <c r="T330" s="92" t="s">
        <v>1170</v>
      </c>
      <c r="U330" s="92" t="s">
        <v>437</v>
      </c>
      <c r="V330" s="92" t="s">
        <v>424</v>
      </c>
      <c r="W330" s="96">
        <v>3100</v>
      </c>
      <c r="X330" s="97"/>
      <c r="Y330" s="94" t="s">
        <v>7</v>
      </c>
      <c r="Z330" s="99">
        <v>24495</v>
      </c>
      <c r="AA330" s="99"/>
      <c r="AB330" s="98"/>
      <c r="AC330" s="117"/>
      <c r="AD330" s="97"/>
      <c r="AE330" s="94"/>
      <c r="AF330" s="94"/>
      <c r="AG330" s="100" t="s">
        <v>1113</v>
      </c>
      <c r="AH330" s="100" t="str">
        <f>IFERROR(VLOOKUP(T:T,Plan2!A:D,4,0)," ")</f>
        <v xml:space="preserve"> </v>
      </c>
      <c r="AI330" s="100" t="str">
        <f>IFERROR(VLOOKUP(X:X,'base sif'!A:B,2,0)," ")</f>
        <v xml:space="preserve"> </v>
      </c>
      <c r="AJ330" s="100" t="s">
        <v>3582</v>
      </c>
      <c r="AK330" s="101" t="str">
        <f>IFERROR(VLOOKUP(C330,Plan1!A:E,4,0)," ")</f>
        <v xml:space="preserve"> </v>
      </c>
      <c r="AL330" s="102" t="str">
        <f>IFERROR(VLOOKUP(C330,Plan1!A:E,5,0)," ")</f>
        <v xml:space="preserve"> </v>
      </c>
      <c r="AM330" s="102" t="str">
        <f>VLOOKUP(T330,Plan3!A:C,3,0)</f>
        <v>FILETITOS DE PECHUGA</v>
      </c>
    </row>
    <row r="331" spans="1:39" s="103" customFormat="1" ht="12.75" customHeight="1" x14ac:dyDescent="0.15">
      <c r="A331" s="92" t="s">
        <v>2763</v>
      </c>
      <c r="B331" s="92" t="s">
        <v>36</v>
      </c>
      <c r="C331" s="92" t="s">
        <v>2805</v>
      </c>
      <c r="D331" s="93">
        <v>45796</v>
      </c>
      <c r="E331" s="94" t="s">
        <v>2796</v>
      </c>
      <c r="F331" s="95">
        <v>32</v>
      </c>
      <c r="G331" s="93">
        <v>45873</v>
      </c>
      <c r="H331" s="93">
        <v>45878</v>
      </c>
      <c r="I331" s="105"/>
      <c r="J331" s="105"/>
      <c r="K331" s="106"/>
      <c r="L331" s="107"/>
      <c r="M331" s="105"/>
      <c r="N331" s="93"/>
      <c r="O331" s="92" t="s">
        <v>9</v>
      </c>
      <c r="P331" s="92" t="s">
        <v>8</v>
      </c>
      <c r="Q331" s="92" t="s">
        <v>35</v>
      </c>
      <c r="R331" s="92"/>
      <c r="S331" s="98">
        <v>993491</v>
      </c>
      <c r="T331" s="92" t="s">
        <v>1170</v>
      </c>
      <c r="U331" s="92" t="s">
        <v>437</v>
      </c>
      <c r="V331" s="92" t="s">
        <v>424</v>
      </c>
      <c r="W331" s="96">
        <v>3100</v>
      </c>
      <c r="X331" s="97"/>
      <c r="Y331" s="94" t="s">
        <v>7</v>
      </c>
      <c r="Z331" s="99">
        <v>24495</v>
      </c>
      <c r="AA331" s="99"/>
      <c r="AB331" s="98"/>
      <c r="AC331" s="117"/>
      <c r="AD331" s="97"/>
      <c r="AE331" s="94"/>
      <c r="AF331" s="94"/>
      <c r="AG331" s="100" t="s">
        <v>1113</v>
      </c>
      <c r="AH331" s="100" t="str">
        <f>IFERROR(VLOOKUP(T:T,Plan2!A:D,4,0)," ")</f>
        <v xml:space="preserve"> </v>
      </c>
      <c r="AI331" s="100" t="str">
        <f>IFERROR(VLOOKUP(X:X,'base sif'!A:B,2,0)," ")</f>
        <v xml:space="preserve"> </v>
      </c>
      <c r="AJ331" s="100" t="s">
        <v>3582</v>
      </c>
      <c r="AK331" s="101" t="str">
        <f>IFERROR(VLOOKUP(C331,Plan1!A:E,4,0)," ")</f>
        <v xml:space="preserve"> </v>
      </c>
      <c r="AL331" s="102" t="str">
        <f>IFERROR(VLOOKUP(C331,Plan1!A:E,5,0)," ")</f>
        <v xml:space="preserve"> </v>
      </c>
      <c r="AM331" s="102" t="str">
        <f>VLOOKUP(T331,Plan3!A:C,3,0)</f>
        <v>FILETITOS DE PECHUGA</v>
      </c>
    </row>
    <row r="332" spans="1:39" s="103" customFormat="1" ht="12.75" customHeight="1" x14ac:dyDescent="0.15">
      <c r="A332" s="92" t="s">
        <v>2763</v>
      </c>
      <c r="B332" s="92" t="s">
        <v>36</v>
      </c>
      <c r="C332" s="92" t="s">
        <v>2463</v>
      </c>
      <c r="D332" s="93">
        <v>45693</v>
      </c>
      <c r="E332" s="94" t="s">
        <v>3014</v>
      </c>
      <c r="F332" s="95">
        <v>17</v>
      </c>
      <c r="G332" s="93">
        <v>45747</v>
      </c>
      <c r="H332" s="93">
        <v>45772</v>
      </c>
      <c r="I332" s="105"/>
      <c r="J332" s="105"/>
      <c r="K332" s="106"/>
      <c r="L332" s="107"/>
      <c r="M332" s="105"/>
      <c r="N332" s="93"/>
      <c r="O332" s="92" t="s">
        <v>9</v>
      </c>
      <c r="P332" s="92" t="s">
        <v>8</v>
      </c>
      <c r="Q332" s="92" t="s">
        <v>35</v>
      </c>
      <c r="R332" s="92"/>
      <c r="S332" s="98">
        <v>993495</v>
      </c>
      <c r="T332" s="92" t="s">
        <v>423</v>
      </c>
      <c r="U332" s="92" t="s">
        <v>437</v>
      </c>
      <c r="V332" s="92" t="s">
        <v>424</v>
      </c>
      <c r="W332" s="96">
        <v>2950</v>
      </c>
      <c r="X332" s="97"/>
      <c r="Y332" s="94" t="s">
        <v>7</v>
      </c>
      <c r="Z332" s="99">
        <v>24492</v>
      </c>
      <c r="AA332" s="99"/>
      <c r="AB332" s="98"/>
      <c r="AC332" s="117"/>
      <c r="AD332" s="97"/>
      <c r="AE332" s="94"/>
      <c r="AF332" s="94"/>
      <c r="AG332" s="100" t="s">
        <v>1113</v>
      </c>
      <c r="AH332" s="100" t="str">
        <f>IFERROR(VLOOKUP(T:T,Plan2!A:D,4,0)," ")</f>
        <v xml:space="preserve"> </v>
      </c>
      <c r="AI332" s="100" t="str">
        <f>IFERROR(VLOOKUP(X:X,'base sif'!A:B,2,0)," ")</f>
        <v xml:space="preserve"> </v>
      </c>
      <c r="AJ332" s="100" t="s">
        <v>3582</v>
      </c>
      <c r="AK332" s="101">
        <f>IFERROR(VLOOKUP(C332,Plan1!A:E,4,0)," ")</f>
        <v>1</v>
      </c>
      <c r="AL332" s="102" t="str">
        <f>IFERROR(VLOOKUP(C332,Plan1!A:E,5,0)," ")</f>
        <v xml:space="preserve">BLOQUEO SIF </v>
      </c>
      <c r="AM332" s="102" t="str">
        <f>VLOOKUP(T332,Plan3!A:C,3,0)</f>
        <v>FILETITOS DE PECHUGA</v>
      </c>
    </row>
    <row r="333" spans="1:39" s="103" customFormat="1" ht="12.75" customHeight="1" x14ac:dyDescent="0.15">
      <c r="A333" s="104" t="s">
        <v>3770</v>
      </c>
      <c r="B333" s="92" t="s">
        <v>36</v>
      </c>
      <c r="C333" s="92" t="s">
        <v>2605</v>
      </c>
      <c r="D333" s="93">
        <v>45786</v>
      </c>
      <c r="E333" s="94" t="s">
        <v>2563</v>
      </c>
      <c r="F333" s="95">
        <v>23</v>
      </c>
      <c r="G333" s="93">
        <v>45810</v>
      </c>
      <c r="H333" s="93">
        <v>45815</v>
      </c>
      <c r="I333" s="105"/>
      <c r="J333" s="105"/>
      <c r="K333" s="106"/>
      <c r="L333" s="107"/>
      <c r="M333" s="105"/>
      <c r="N333" s="93"/>
      <c r="O333" s="92" t="s">
        <v>9</v>
      </c>
      <c r="P333" s="92" t="s">
        <v>8</v>
      </c>
      <c r="Q333" s="92" t="s">
        <v>35</v>
      </c>
      <c r="R333" s="92"/>
      <c r="S333" s="98">
        <v>993491</v>
      </c>
      <c r="T333" s="92" t="s">
        <v>1170</v>
      </c>
      <c r="U333" s="92" t="s">
        <v>437</v>
      </c>
      <c r="V333" s="92" t="s">
        <v>424</v>
      </c>
      <c r="W333" s="96">
        <v>3100</v>
      </c>
      <c r="X333" s="97"/>
      <c r="Y333" s="94" t="s">
        <v>7</v>
      </c>
      <c r="Z333" s="99">
        <v>24495</v>
      </c>
      <c r="AA333" s="99"/>
      <c r="AB333" s="98"/>
      <c r="AC333" s="117"/>
      <c r="AD333" s="97"/>
      <c r="AE333" s="94"/>
      <c r="AF333" s="94"/>
      <c r="AG333" s="100" t="s">
        <v>1113</v>
      </c>
      <c r="AH333" s="100" t="str">
        <f>IFERROR(VLOOKUP(T:T,Plan2!A:D,4,0)," ")</f>
        <v xml:space="preserve"> </v>
      </c>
      <c r="AI333" s="100" t="str">
        <f>IFERROR(VLOOKUP(X:X,'base sif'!A:B,2,0)," ")</f>
        <v xml:space="preserve"> </v>
      </c>
      <c r="AJ333" s="100" t="s">
        <v>3582</v>
      </c>
      <c r="AK333" s="101" t="str">
        <f>IFERROR(VLOOKUP(C333,Plan1!A:E,4,0)," ")</f>
        <v xml:space="preserve"> </v>
      </c>
      <c r="AL333" s="102" t="str">
        <f>IFERROR(VLOOKUP(C333,Plan1!A:E,5,0)," ")</f>
        <v xml:space="preserve"> </v>
      </c>
      <c r="AM333" s="102" t="str">
        <f>VLOOKUP(T333,Plan3!A:C,3,0)</f>
        <v>FILETITOS DE PECHUGA</v>
      </c>
    </row>
    <row r="334" spans="1:39" s="103" customFormat="1" ht="12.75" customHeight="1" x14ac:dyDescent="0.15">
      <c r="A334" s="104" t="s">
        <v>3770</v>
      </c>
      <c r="B334" s="92" t="s">
        <v>36</v>
      </c>
      <c r="C334" s="92" t="s">
        <v>2606</v>
      </c>
      <c r="D334" s="93">
        <v>45786</v>
      </c>
      <c r="E334" s="94" t="s">
        <v>2563</v>
      </c>
      <c r="F334" s="95">
        <v>24</v>
      </c>
      <c r="G334" s="93">
        <v>45817</v>
      </c>
      <c r="H334" s="93">
        <v>45822</v>
      </c>
      <c r="I334" s="105"/>
      <c r="J334" s="105"/>
      <c r="K334" s="106"/>
      <c r="L334" s="107"/>
      <c r="M334" s="105"/>
      <c r="N334" s="93"/>
      <c r="O334" s="92" t="s">
        <v>9</v>
      </c>
      <c r="P334" s="92" t="s">
        <v>8</v>
      </c>
      <c r="Q334" s="92" t="s">
        <v>35</v>
      </c>
      <c r="R334" s="92"/>
      <c r="S334" s="98">
        <v>993491</v>
      </c>
      <c r="T334" s="92" t="s">
        <v>1170</v>
      </c>
      <c r="U334" s="92" t="s">
        <v>437</v>
      </c>
      <c r="V334" s="92" t="s">
        <v>424</v>
      </c>
      <c r="W334" s="96">
        <v>3100</v>
      </c>
      <c r="X334" s="97"/>
      <c r="Y334" s="94" t="s">
        <v>7</v>
      </c>
      <c r="Z334" s="99">
        <v>24495</v>
      </c>
      <c r="AA334" s="99"/>
      <c r="AB334" s="98"/>
      <c r="AC334" s="117"/>
      <c r="AD334" s="97"/>
      <c r="AE334" s="94"/>
      <c r="AF334" s="94"/>
      <c r="AG334" s="100" t="s">
        <v>1113</v>
      </c>
      <c r="AH334" s="100" t="str">
        <f>IFERROR(VLOOKUP(T:T,Plan2!A:D,4,0)," ")</f>
        <v xml:space="preserve"> </v>
      </c>
      <c r="AI334" s="100" t="str">
        <f>IFERROR(VLOOKUP(X:X,'base sif'!A:B,2,0)," ")</f>
        <v xml:space="preserve"> </v>
      </c>
      <c r="AJ334" s="100" t="s">
        <v>3582</v>
      </c>
      <c r="AK334" s="101" t="str">
        <f>IFERROR(VLOOKUP(C334,Plan1!A:E,4,0)," ")</f>
        <v xml:space="preserve"> </v>
      </c>
      <c r="AL334" s="102" t="str">
        <f>IFERROR(VLOOKUP(C334,Plan1!A:E,5,0)," ")</f>
        <v xml:space="preserve"> </v>
      </c>
      <c r="AM334" s="102" t="str">
        <f>VLOOKUP(T334,Plan3!A:C,3,0)</f>
        <v>FILETITOS DE PECHUGA</v>
      </c>
    </row>
    <row r="335" spans="1:39" s="103" customFormat="1" ht="12.75" customHeight="1" x14ac:dyDescent="0.15">
      <c r="A335" s="104" t="s">
        <v>3770</v>
      </c>
      <c r="B335" s="92" t="s">
        <v>36</v>
      </c>
      <c r="C335" s="92" t="s">
        <v>2607</v>
      </c>
      <c r="D335" s="93">
        <v>45786</v>
      </c>
      <c r="E335" s="94" t="s">
        <v>2563</v>
      </c>
      <c r="F335" s="95">
        <v>24</v>
      </c>
      <c r="G335" s="93">
        <v>45817</v>
      </c>
      <c r="H335" s="93">
        <v>45822</v>
      </c>
      <c r="I335" s="105"/>
      <c r="J335" s="105"/>
      <c r="K335" s="106"/>
      <c r="L335" s="107"/>
      <c r="M335" s="105"/>
      <c r="N335" s="93"/>
      <c r="O335" s="92" t="s">
        <v>9</v>
      </c>
      <c r="P335" s="92" t="s">
        <v>8</v>
      </c>
      <c r="Q335" s="92" t="s">
        <v>35</v>
      </c>
      <c r="R335" s="92"/>
      <c r="S335" s="98">
        <v>993491</v>
      </c>
      <c r="T335" s="92" t="s">
        <v>1170</v>
      </c>
      <c r="U335" s="92" t="s">
        <v>437</v>
      </c>
      <c r="V335" s="92" t="s">
        <v>424</v>
      </c>
      <c r="W335" s="96">
        <v>3100</v>
      </c>
      <c r="X335" s="97"/>
      <c r="Y335" s="94" t="s">
        <v>7</v>
      </c>
      <c r="Z335" s="99">
        <v>24495</v>
      </c>
      <c r="AA335" s="99"/>
      <c r="AB335" s="98"/>
      <c r="AC335" s="117"/>
      <c r="AD335" s="97"/>
      <c r="AE335" s="94"/>
      <c r="AF335" s="94"/>
      <c r="AG335" s="100" t="s">
        <v>1113</v>
      </c>
      <c r="AH335" s="100" t="str">
        <f>IFERROR(VLOOKUP(T:T,Plan2!A:D,4,0)," ")</f>
        <v xml:space="preserve"> </v>
      </c>
      <c r="AI335" s="100" t="str">
        <f>IFERROR(VLOOKUP(X:X,'base sif'!A:B,2,0)," ")</f>
        <v xml:space="preserve"> </v>
      </c>
      <c r="AJ335" s="100" t="s">
        <v>3582</v>
      </c>
      <c r="AK335" s="101" t="str">
        <f>IFERROR(VLOOKUP(C335,Plan1!A:E,4,0)," ")</f>
        <v xml:space="preserve"> </v>
      </c>
      <c r="AL335" s="102" t="str">
        <f>IFERROR(VLOOKUP(C335,Plan1!A:E,5,0)," ")</f>
        <v xml:space="preserve"> </v>
      </c>
      <c r="AM335" s="102" t="str">
        <f>VLOOKUP(T335,Plan3!A:C,3,0)</f>
        <v>FILETITOS DE PECHUGA</v>
      </c>
    </row>
    <row r="336" spans="1:39" s="103" customFormat="1" ht="12.75" customHeight="1" x14ac:dyDescent="0.15">
      <c r="A336" s="104" t="s">
        <v>3770</v>
      </c>
      <c r="B336" s="92" t="s">
        <v>36</v>
      </c>
      <c r="C336" s="92" t="s">
        <v>2608</v>
      </c>
      <c r="D336" s="93">
        <v>45786</v>
      </c>
      <c r="E336" s="94" t="s">
        <v>2563</v>
      </c>
      <c r="F336" s="95">
        <v>25</v>
      </c>
      <c r="G336" s="93">
        <v>45824</v>
      </c>
      <c r="H336" s="93">
        <v>45829</v>
      </c>
      <c r="I336" s="105"/>
      <c r="J336" s="105"/>
      <c r="K336" s="106"/>
      <c r="L336" s="107"/>
      <c r="M336" s="105"/>
      <c r="N336" s="93"/>
      <c r="O336" s="92" t="s">
        <v>9</v>
      </c>
      <c r="P336" s="92" t="s">
        <v>8</v>
      </c>
      <c r="Q336" s="92" t="s">
        <v>35</v>
      </c>
      <c r="R336" s="92"/>
      <c r="S336" s="98">
        <v>993491</v>
      </c>
      <c r="T336" s="92" t="s">
        <v>1170</v>
      </c>
      <c r="U336" s="92" t="s">
        <v>437</v>
      </c>
      <c r="V336" s="92" t="s">
        <v>424</v>
      </c>
      <c r="W336" s="96">
        <v>3100</v>
      </c>
      <c r="X336" s="97"/>
      <c r="Y336" s="94" t="s">
        <v>7</v>
      </c>
      <c r="Z336" s="99">
        <v>24495</v>
      </c>
      <c r="AA336" s="99"/>
      <c r="AB336" s="98"/>
      <c r="AC336" s="117"/>
      <c r="AD336" s="97"/>
      <c r="AE336" s="94"/>
      <c r="AF336" s="94"/>
      <c r="AG336" s="100" t="s">
        <v>1113</v>
      </c>
      <c r="AH336" s="100" t="str">
        <f>IFERROR(VLOOKUP(T:T,Plan2!A:D,4,0)," ")</f>
        <v xml:space="preserve"> </v>
      </c>
      <c r="AI336" s="100" t="str">
        <f>IFERROR(VLOOKUP(X:X,'base sif'!A:B,2,0)," ")</f>
        <v xml:space="preserve"> </v>
      </c>
      <c r="AJ336" s="100" t="s">
        <v>3582</v>
      </c>
      <c r="AK336" s="101" t="str">
        <f>IFERROR(VLOOKUP(C336,Plan1!A:E,4,0)," ")</f>
        <v xml:space="preserve"> </v>
      </c>
      <c r="AL336" s="102" t="str">
        <f>IFERROR(VLOOKUP(C336,Plan1!A:E,5,0)," ")</f>
        <v xml:space="preserve"> </v>
      </c>
      <c r="AM336" s="102" t="str">
        <f>VLOOKUP(T336,Plan3!A:C,3,0)</f>
        <v>FILETITOS DE PECHUGA</v>
      </c>
    </row>
    <row r="337" spans="1:39" s="103" customFormat="1" ht="12.75" customHeight="1" x14ac:dyDescent="0.15">
      <c r="A337" s="104" t="s">
        <v>3770</v>
      </c>
      <c r="B337" s="92" t="s">
        <v>36</v>
      </c>
      <c r="C337" s="92" t="s">
        <v>2609</v>
      </c>
      <c r="D337" s="93">
        <v>45786</v>
      </c>
      <c r="E337" s="94" t="s">
        <v>2563</v>
      </c>
      <c r="F337" s="95">
        <v>26</v>
      </c>
      <c r="G337" s="93">
        <v>45831</v>
      </c>
      <c r="H337" s="93">
        <v>45836</v>
      </c>
      <c r="I337" s="105"/>
      <c r="J337" s="105"/>
      <c r="K337" s="106"/>
      <c r="L337" s="107"/>
      <c r="M337" s="105"/>
      <c r="N337" s="93"/>
      <c r="O337" s="92" t="s">
        <v>9</v>
      </c>
      <c r="P337" s="92" t="s">
        <v>8</v>
      </c>
      <c r="Q337" s="92" t="s">
        <v>35</v>
      </c>
      <c r="R337" s="92"/>
      <c r="S337" s="98">
        <v>993491</v>
      </c>
      <c r="T337" s="92" t="s">
        <v>1170</v>
      </c>
      <c r="U337" s="92" t="s">
        <v>437</v>
      </c>
      <c r="V337" s="92" t="s">
        <v>424</v>
      </c>
      <c r="W337" s="96">
        <v>3100</v>
      </c>
      <c r="X337" s="97"/>
      <c r="Y337" s="94" t="s">
        <v>7</v>
      </c>
      <c r="Z337" s="99">
        <v>24495</v>
      </c>
      <c r="AA337" s="99"/>
      <c r="AB337" s="98"/>
      <c r="AC337" s="117"/>
      <c r="AD337" s="97"/>
      <c r="AE337" s="94"/>
      <c r="AF337" s="94"/>
      <c r="AG337" s="100" t="s">
        <v>1113</v>
      </c>
      <c r="AH337" s="100" t="str">
        <f>IFERROR(VLOOKUP(T:T,Plan2!A:D,4,0)," ")</f>
        <v xml:space="preserve"> </v>
      </c>
      <c r="AI337" s="100" t="str">
        <f>IFERROR(VLOOKUP(X:X,'base sif'!A:B,2,0)," ")</f>
        <v xml:space="preserve"> </v>
      </c>
      <c r="AJ337" s="100" t="s">
        <v>3582</v>
      </c>
      <c r="AK337" s="101" t="str">
        <f>IFERROR(VLOOKUP(C337,Plan1!A:E,4,0)," ")</f>
        <v xml:space="preserve"> </v>
      </c>
      <c r="AL337" s="102" t="str">
        <f>IFERROR(VLOOKUP(C337,Plan1!A:E,5,0)," ")</f>
        <v xml:space="preserve"> </v>
      </c>
      <c r="AM337" s="102" t="str">
        <f>VLOOKUP(T337,Plan3!A:C,3,0)</f>
        <v>FILETITOS DE PECHUGA</v>
      </c>
    </row>
    <row r="338" spans="1:39" s="103" customFormat="1" ht="12.75" customHeight="1" x14ac:dyDescent="0.15">
      <c r="A338" s="104"/>
      <c r="B338" s="92" t="s">
        <v>36</v>
      </c>
      <c r="C338" s="92" t="s">
        <v>3444</v>
      </c>
      <c r="D338" s="93">
        <v>45862</v>
      </c>
      <c r="E338" s="94" t="s">
        <v>3445</v>
      </c>
      <c r="F338" s="95">
        <v>33</v>
      </c>
      <c r="G338" s="93">
        <v>45880</v>
      </c>
      <c r="H338" s="93">
        <v>45885</v>
      </c>
      <c r="I338" s="105"/>
      <c r="J338" s="105"/>
      <c r="K338" s="106"/>
      <c r="L338" s="107"/>
      <c r="M338" s="105"/>
      <c r="N338" s="93"/>
      <c r="O338" s="92" t="s">
        <v>9</v>
      </c>
      <c r="P338" s="92" t="s">
        <v>8</v>
      </c>
      <c r="Q338" s="92" t="s">
        <v>35</v>
      </c>
      <c r="R338" s="92"/>
      <c r="S338" s="98">
        <v>586307</v>
      </c>
      <c r="T338" s="92" t="s">
        <v>13</v>
      </c>
      <c r="U338" s="92" t="s">
        <v>438</v>
      </c>
      <c r="V338" s="92" t="s">
        <v>12</v>
      </c>
      <c r="W338" s="96">
        <v>2450</v>
      </c>
      <c r="X338" s="97"/>
      <c r="Y338" s="94" t="s">
        <v>7</v>
      </c>
      <c r="Z338" s="99">
        <v>14500</v>
      </c>
      <c r="AA338" s="99"/>
      <c r="AB338" s="98"/>
      <c r="AC338" s="117"/>
      <c r="AD338" s="97"/>
      <c r="AE338" s="94"/>
      <c r="AF338" s="94"/>
      <c r="AG338" s="100" t="s">
        <v>3493</v>
      </c>
      <c r="AH338" s="100" t="str">
        <f>IFERROR(VLOOKUP(T:T,Plan2!A:D,4,0)," ")</f>
        <v xml:space="preserve"> </v>
      </c>
      <c r="AI338" s="100" t="str">
        <f>IFERROR(VLOOKUP(X:X,'base sif'!A:B,2,0)," ")</f>
        <v xml:space="preserve"> </v>
      </c>
      <c r="AJ338" s="100" t="s">
        <v>3773</v>
      </c>
      <c r="AK338" s="101" t="str">
        <f>IFERROR(VLOOKUP(C338,Plan1!A:E,4,0)," ")</f>
        <v xml:space="preserve"> </v>
      </c>
      <c r="AL338" s="102" t="str">
        <f>IFERROR(VLOOKUP(C338,Plan1!A:E,5,0)," ")</f>
        <v xml:space="preserve"> </v>
      </c>
      <c r="AM338" s="102" t="str">
        <f>VLOOKUP(T338,Plan3!A:C,3,0)</f>
        <v>CHULETA VETADA</v>
      </c>
    </row>
    <row r="339" spans="1:39" s="103" customFormat="1" ht="12.75" customHeight="1" x14ac:dyDescent="0.15">
      <c r="A339" s="104"/>
      <c r="B339" s="92" t="s">
        <v>36</v>
      </c>
      <c r="C339" s="92" t="s">
        <v>3446</v>
      </c>
      <c r="D339" s="93">
        <v>45862</v>
      </c>
      <c r="E339" s="94" t="s">
        <v>3445</v>
      </c>
      <c r="F339" s="95">
        <v>33</v>
      </c>
      <c r="G339" s="93">
        <v>45880</v>
      </c>
      <c r="H339" s="93">
        <v>45885</v>
      </c>
      <c r="I339" s="105"/>
      <c r="J339" s="105"/>
      <c r="K339" s="106"/>
      <c r="L339" s="107"/>
      <c r="M339" s="105"/>
      <c r="N339" s="93"/>
      <c r="O339" s="92" t="s">
        <v>9</v>
      </c>
      <c r="P339" s="92" t="s">
        <v>8</v>
      </c>
      <c r="Q339" s="92" t="s">
        <v>35</v>
      </c>
      <c r="R339" s="92"/>
      <c r="S339" s="98">
        <v>992536</v>
      </c>
      <c r="T339" s="92" t="s">
        <v>1669</v>
      </c>
      <c r="U339" s="92" t="s">
        <v>438</v>
      </c>
      <c r="V339" s="92" t="s">
        <v>3438</v>
      </c>
      <c r="W339" s="96">
        <v>3700</v>
      </c>
      <c r="X339" s="97"/>
      <c r="Y339" s="94" t="s">
        <v>7</v>
      </c>
      <c r="Z339" s="99">
        <v>10000</v>
      </c>
      <c r="AA339" s="99"/>
      <c r="AB339" s="98"/>
      <c r="AC339" s="117"/>
      <c r="AD339" s="97"/>
      <c r="AE339" s="94"/>
      <c r="AF339" s="94"/>
      <c r="AG339" s="100" t="s">
        <v>3493</v>
      </c>
      <c r="AH339" s="100" t="str">
        <f>IFERROR(VLOOKUP(T:T,Plan2!A:D,4,0)," ")</f>
        <v xml:space="preserve"> </v>
      </c>
      <c r="AI339" s="100" t="str">
        <f>IFERROR(VLOOKUP(X:X,'base sif'!A:B,2,0)," ")</f>
        <v xml:space="preserve"> </v>
      </c>
      <c r="AJ339" s="100" t="s">
        <v>3773</v>
      </c>
      <c r="AK339" s="101" t="str">
        <f>IFERROR(VLOOKUP(C339,Plan1!A:E,4,0)," ")</f>
        <v xml:space="preserve"> </v>
      </c>
      <c r="AL339" s="102" t="str">
        <f>IFERROR(VLOOKUP(C339,Plan1!A:E,5,0)," ")</f>
        <v xml:space="preserve"> </v>
      </c>
      <c r="AM339" s="102" t="e">
        <f>VLOOKUP(T339,Plan3!A:C,3,0)</f>
        <v>#N/A</v>
      </c>
    </row>
    <row r="340" spans="1:39" s="103" customFormat="1" ht="12.75" customHeight="1" x14ac:dyDescent="0.15">
      <c r="A340" s="104"/>
      <c r="B340" s="92" t="s">
        <v>2953</v>
      </c>
      <c r="C340" s="92" t="s">
        <v>2954</v>
      </c>
      <c r="D340" s="93">
        <v>45819</v>
      </c>
      <c r="E340" s="94" t="s">
        <v>2955</v>
      </c>
      <c r="F340" s="95">
        <v>31</v>
      </c>
      <c r="G340" s="93">
        <v>45866</v>
      </c>
      <c r="H340" s="93">
        <v>45871</v>
      </c>
      <c r="I340" s="105">
        <v>45868</v>
      </c>
      <c r="J340" s="105">
        <v>45868</v>
      </c>
      <c r="K340" s="106">
        <f>WEEKNUM(I340)</f>
        <v>31</v>
      </c>
      <c r="L340" s="107">
        <f>K340-F340</f>
        <v>0</v>
      </c>
      <c r="M340" s="105">
        <v>45870</v>
      </c>
      <c r="N340" s="93">
        <v>45873</v>
      </c>
      <c r="O340" s="92" t="s">
        <v>9</v>
      </c>
      <c r="P340" s="92" t="s">
        <v>8</v>
      </c>
      <c r="Q340" s="92" t="s">
        <v>35</v>
      </c>
      <c r="R340" s="92" t="s">
        <v>1086</v>
      </c>
      <c r="S340" s="98">
        <v>70130</v>
      </c>
      <c r="T340" s="92" t="s">
        <v>11</v>
      </c>
      <c r="U340" s="92" t="s">
        <v>438</v>
      </c>
      <c r="V340" s="92" t="s">
        <v>37</v>
      </c>
      <c r="W340" s="96">
        <v>2400</v>
      </c>
      <c r="X340" s="97">
        <v>3237</v>
      </c>
      <c r="Y340" s="94" t="s">
        <v>7</v>
      </c>
      <c r="Z340" s="99">
        <v>24482</v>
      </c>
      <c r="AA340" s="99">
        <v>24482</v>
      </c>
      <c r="AB340" s="98">
        <v>1178</v>
      </c>
      <c r="AC340" s="117" t="s">
        <v>3559</v>
      </c>
      <c r="AD340" s="97">
        <v>993740</v>
      </c>
      <c r="AE340" s="94" t="s">
        <v>3540</v>
      </c>
      <c r="AF340" s="94" t="s">
        <v>3541</v>
      </c>
      <c r="AG340" s="100" t="str">
        <f>IF(AND(M:M&lt;=H:H,M:M&gt;=G:G),"FACTURADO EN FECHA","FACTURADO CON ATRASO")</f>
        <v>FACTURADO EN FECHA</v>
      </c>
      <c r="AH340" s="100" t="str">
        <f>IFERROR(VLOOKUP(T:T,Plan2!A:D,4,0)," ")</f>
        <v xml:space="preserve"> </v>
      </c>
      <c r="AI340" s="100" t="str">
        <f>IFERROR(VLOOKUP(X:X,'base sif'!A:B,2,0)," ")</f>
        <v>30.581 - S. M. DO OESTE - AB.SUINOS/IND</v>
      </c>
      <c r="AJ340" s="100" t="str">
        <f>IFERROR(VLOOKUP(C340,Plan1!A:E,3,0)," ")</f>
        <v xml:space="preserve"> </v>
      </c>
      <c r="AK340" s="101" t="str">
        <f>IFERROR(VLOOKUP(C340,Plan1!A:E,4,0)," ")</f>
        <v xml:space="preserve"> </v>
      </c>
      <c r="AL340" s="102" t="str">
        <f>IFERROR(VLOOKUP(C340,Plan1!A:E,5,0)," ")</f>
        <v xml:space="preserve"> </v>
      </c>
      <c r="AM340" s="102" t="str">
        <f>VLOOKUP(T340,Plan3!A:C,3,0)</f>
        <v>CHULETA CENTRO</v>
      </c>
    </row>
    <row r="341" spans="1:39" s="103" customFormat="1" ht="12.75" customHeight="1" x14ac:dyDescent="0.15">
      <c r="A341" s="92"/>
      <c r="B341" s="92" t="s">
        <v>2953</v>
      </c>
      <c r="C341" s="92" t="s">
        <v>3291</v>
      </c>
      <c r="D341" s="93">
        <v>45848</v>
      </c>
      <c r="E341" s="94" t="s">
        <v>3290</v>
      </c>
      <c r="F341" s="95">
        <v>33</v>
      </c>
      <c r="G341" s="93">
        <v>45880</v>
      </c>
      <c r="H341" s="93">
        <v>45886</v>
      </c>
      <c r="I341" s="105">
        <v>45881</v>
      </c>
      <c r="J341" s="105">
        <v>45881</v>
      </c>
      <c r="K341" s="106">
        <f t="shared" ref="K341:K343" si="60">WEEKNUM(I341)</f>
        <v>33</v>
      </c>
      <c r="L341" s="107">
        <f t="shared" ref="L341:L343" si="61">K341-F341</f>
        <v>0</v>
      </c>
      <c r="M341" s="105"/>
      <c r="N341" s="93"/>
      <c r="O341" s="92" t="s">
        <v>9</v>
      </c>
      <c r="P341" s="92" t="s">
        <v>8</v>
      </c>
      <c r="Q341" s="92" t="s">
        <v>35</v>
      </c>
      <c r="R341" s="92" t="s">
        <v>10</v>
      </c>
      <c r="S341" s="98">
        <v>586340</v>
      </c>
      <c r="T341" s="92" t="s">
        <v>39</v>
      </c>
      <c r="U341" s="92" t="s">
        <v>438</v>
      </c>
      <c r="V341" s="92" t="s">
        <v>40</v>
      </c>
      <c r="W341" s="96">
        <v>3350</v>
      </c>
      <c r="X341" s="97">
        <v>490</v>
      </c>
      <c r="Y341" s="94" t="s">
        <v>7</v>
      </c>
      <c r="Z341" s="99">
        <v>24500</v>
      </c>
      <c r="AA341" s="99">
        <v>24243.919999999998</v>
      </c>
      <c r="AB341" s="98">
        <v>1222</v>
      </c>
      <c r="AC341" s="117"/>
      <c r="AD341" s="97">
        <v>995044</v>
      </c>
      <c r="AE341" s="94"/>
      <c r="AF341" s="94"/>
      <c r="AG341" s="100" t="str">
        <f t="shared" ref="AG341:AG343" si="62">IF(AND(I:I&lt;=$H$1:$H$1000,I:I&gt;=$G$1:$G$589),"PROGRAMADOS PARA EMBARQUE","PROGRAMADOS FUERA DE LA SEMANA")</f>
        <v>PROGRAMADOS PARA EMBARQUE</v>
      </c>
      <c r="AH341" s="100" t="str">
        <f>IFERROR(VLOOKUP(T:T,Plan2!A:D,4,0)," ")</f>
        <v xml:space="preserve"> </v>
      </c>
      <c r="AI341" s="100" t="str">
        <f>IFERROR(VLOOKUP(X:X,'base sif'!A:B,2,0)," ")</f>
        <v>30.136 - SEARA</v>
      </c>
      <c r="AJ341" s="100" t="str">
        <f>IFERROR(VLOOKUP(C341,Plan1!A:E,3,0)," ")</f>
        <v xml:space="preserve"> </v>
      </c>
      <c r="AK341" s="101" t="str">
        <f>IFERROR(VLOOKUP(C341,Plan1!A:E,4,0)," ")</f>
        <v xml:space="preserve"> </v>
      </c>
      <c r="AL341" s="102" t="str">
        <f>IFERROR(VLOOKUP(C341,Plan1!A:E,5,0)," ")</f>
        <v xml:space="preserve"> </v>
      </c>
      <c r="AM341" s="102" t="str">
        <f>VLOOKUP(T341,Plan3!A:C,3,0)</f>
        <v>COSTILLAR</v>
      </c>
    </row>
    <row r="342" spans="1:39" s="103" customFormat="1" ht="12.75" customHeight="1" x14ac:dyDescent="0.15">
      <c r="A342" s="92"/>
      <c r="B342" s="92" t="s">
        <v>2953</v>
      </c>
      <c r="C342" s="92" t="s">
        <v>3184</v>
      </c>
      <c r="D342" s="93">
        <v>45841</v>
      </c>
      <c r="E342" s="94" t="s">
        <v>3457</v>
      </c>
      <c r="F342" s="95">
        <v>33</v>
      </c>
      <c r="G342" s="93">
        <v>45880</v>
      </c>
      <c r="H342" s="93">
        <v>45886</v>
      </c>
      <c r="I342" s="105">
        <v>45884</v>
      </c>
      <c r="J342" s="105">
        <v>45884</v>
      </c>
      <c r="K342" s="106">
        <f t="shared" si="60"/>
        <v>33</v>
      </c>
      <c r="L342" s="107">
        <f t="shared" si="61"/>
        <v>0</v>
      </c>
      <c r="M342" s="105"/>
      <c r="N342" s="93"/>
      <c r="O342" s="92" t="s">
        <v>9</v>
      </c>
      <c r="P342" s="92" t="s">
        <v>8</v>
      </c>
      <c r="Q342" s="92" t="s">
        <v>35</v>
      </c>
      <c r="R342" s="92" t="s">
        <v>41</v>
      </c>
      <c r="S342" s="98">
        <v>993213</v>
      </c>
      <c r="T342" s="92" t="s">
        <v>626</v>
      </c>
      <c r="U342" s="92" t="s">
        <v>438</v>
      </c>
      <c r="V342" s="92" t="s">
        <v>824</v>
      </c>
      <c r="W342" s="96">
        <v>3900</v>
      </c>
      <c r="X342" s="97">
        <v>15</v>
      </c>
      <c r="Y342" s="94" t="s">
        <v>7</v>
      </c>
      <c r="Z342" s="99">
        <v>12250</v>
      </c>
      <c r="AA342" s="99">
        <v>12240</v>
      </c>
      <c r="AB342" s="98">
        <v>582</v>
      </c>
      <c r="AC342" s="117"/>
      <c r="AD342" s="97">
        <v>994817</v>
      </c>
      <c r="AE342" s="94"/>
      <c r="AF342" s="94"/>
      <c r="AG342" s="100" t="str">
        <f t="shared" si="62"/>
        <v>PROGRAMADOS PARA EMBARQUE</v>
      </c>
      <c r="AH342" s="100" t="str">
        <f>IFERROR(VLOOKUP(T:T,Plan2!A:D,4,0)," ")</f>
        <v xml:space="preserve"> </v>
      </c>
      <c r="AI342" s="100" t="str">
        <f>IFERROR(VLOOKUP(X:X,'base sif'!A:B,2,0)," ")</f>
        <v>30.475 - SEBERI - AB.SUINOS/IND.</v>
      </c>
      <c r="AJ342" s="100" t="str">
        <f>IFERROR(VLOOKUP(C342,Plan1!A:E,3,0)," ")</f>
        <v xml:space="preserve"> </v>
      </c>
      <c r="AK342" s="101" t="str">
        <f>IFERROR(VLOOKUP(C342,Plan1!A:E,4,0)," ")</f>
        <v xml:space="preserve"> </v>
      </c>
      <c r="AL342" s="102" t="str">
        <f>IFERROR(VLOOKUP(C342,Plan1!A:E,5,0)," ")</f>
        <v xml:space="preserve"> </v>
      </c>
      <c r="AM342" s="102" t="str">
        <f>VLOOKUP(T342,Plan3!A:C,3,0)</f>
        <v>PANCETA SIN HUESO</v>
      </c>
    </row>
    <row r="343" spans="1:39" s="103" customFormat="1" ht="12.75" customHeight="1" x14ac:dyDescent="0.15">
      <c r="A343" s="92"/>
      <c r="B343" s="92" t="s">
        <v>2953</v>
      </c>
      <c r="C343" s="92" t="s">
        <v>3185</v>
      </c>
      <c r="D343" s="93">
        <v>45841</v>
      </c>
      <c r="E343" s="94" t="s">
        <v>3457</v>
      </c>
      <c r="F343" s="95">
        <v>33</v>
      </c>
      <c r="G343" s="93">
        <v>45880</v>
      </c>
      <c r="H343" s="93">
        <v>45886</v>
      </c>
      <c r="I343" s="105">
        <v>45884</v>
      </c>
      <c r="J343" s="105">
        <v>45884</v>
      </c>
      <c r="K343" s="106">
        <f t="shared" si="60"/>
        <v>33</v>
      </c>
      <c r="L343" s="107">
        <f t="shared" si="61"/>
        <v>0</v>
      </c>
      <c r="M343" s="105"/>
      <c r="N343" s="93"/>
      <c r="O343" s="92" t="s">
        <v>9</v>
      </c>
      <c r="P343" s="92" t="s">
        <v>8</v>
      </c>
      <c r="Q343" s="92" t="s">
        <v>35</v>
      </c>
      <c r="R343" s="92" t="s">
        <v>41</v>
      </c>
      <c r="S343" s="98">
        <v>999901</v>
      </c>
      <c r="T343" s="92" t="s">
        <v>53</v>
      </c>
      <c r="U343" s="92" t="s">
        <v>438</v>
      </c>
      <c r="V343" s="92" t="s">
        <v>52</v>
      </c>
      <c r="W343" s="96">
        <v>850</v>
      </c>
      <c r="X343" s="97">
        <v>15</v>
      </c>
      <c r="Y343" s="94" t="s">
        <v>7</v>
      </c>
      <c r="Z343" s="99">
        <v>12240</v>
      </c>
      <c r="AA343" s="99">
        <v>12240</v>
      </c>
      <c r="AB343" s="98">
        <v>680</v>
      </c>
      <c r="AC343" s="117"/>
      <c r="AD343" s="97">
        <v>994817</v>
      </c>
      <c r="AE343" s="94"/>
      <c r="AF343" s="94"/>
      <c r="AG343" s="100" t="str">
        <f t="shared" si="62"/>
        <v>PROGRAMADOS PARA EMBARQUE</v>
      </c>
      <c r="AH343" s="100" t="str">
        <f>IFERROR(VLOOKUP(T:T,Plan2!A:D,4,0)," ")</f>
        <v xml:space="preserve"> </v>
      </c>
      <c r="AI343" s="100" t="str">
        <f>IFERROR(VLOOKUP(X:X,'base sif'!A:B,2,0)," ")</f>
        <v>30.475 - SEBERI - AB.SUINOS/IND.</v>
      </c>
      <c r="AJ343" s="100" t="str">
        <f>IFERROR(VLOOKUP(C343,Plan1!A:E,3,0)," ")</f>
        <v xml:space="preserve"> </v>
      </c>
      <c r="AK343" s="101" t="str">
        <f>IFERROR(VLOOKUP(C343,Plan1!A:E,4,0)," ")</f>
        <v xml:space="preserve"> </v>
      </c>
      <c r="AL343" s="102" t="str">
        <f>IFERROR(VLOOKUP(C343,Plan1!A:E,5,0)," ")</f>
        <v xml:space="preserve"> </v>
      </c>
      <c r="AM343" s="102" t="str">
        <f>VLOOKUP(T343,Plan3!A:C,3,0)</f>
        <v>PATAS DELANTERAS</v>
      </c>
    </row>
    <row r="344" spans="1:39" s="103" customFormat="1" ht="12.75" customHeight="1" x14ac:dyDescent="0.15">
      <c r="A344" s="92"/>
      <c r="B344" s="92" t="s">
        <v>3292</v>
      </c>
      <c r="C344" s="92" t="s">
        <v>3293</v>
      </c>
      <c r="D344" s="93">
        <v>45848</v>
      </c>
      <c r="E344" s="94" t="s">
        <v>3458</v>
      </c>
      <c r="F344" s="95">
        <v>33</v>
      </c>
      <c r="G344" s="93">
        <v>45880</v>
      </c>
      <c r="H344" s="93">
        <v>45886</v>
      </c>
      <c r="I344" s="105">
        <v>45881</v>
      </c>
      <c r="J344" s="105">
        <v>45880</v>
      </c>
      <c r="K344" s="106">
        <f>WEEKNUM(I344)</f>
        <v>33</v>
      </c>
      <c r="L344" s="107">
        <f>K344-F344</f>
        <v>0</v>
      </c>
      <c r="M344" s="105">
        <v>45880</v>
      </c>
      <c r="N344" s="93"/>
      <c r="O344" s="92" t="s">
        <v>9</v>
      </c>
      <c r="P344" s="92" t="s">
        <v>8</v>
      </c>
      <c r="Q344" s="92" t="s">
        <v>35</v>
      </c>
      <c r="R344" s="92" t="s">
        <v>2945</v>
      </c>
      <c r="S344" s="98">
        <v>993277</v>
      </c>
      <c r="T344" s="92" t="s">
        <v>427</v>
      </c>
      <c r="U344" s="92" t="s">
        <v>438</v>
      </c>
      <c r="V344" s="92" t="s">
        <v>428</v>
      </c>
      <c r="W344" s="96">
        <v>3020</v>
      </c>
      <c r="X344" s="97">
        <v>876</v>
      </c>
      <c r="Y344" s="94" t="s">
        <v>7</v>
      </c>
      <c r="Z344" s="99">
        <v>24500</v>
      </c>
      <c r="AA344" s="99">
        <v>24313.91</v>
      </c>
      <c r="AB344" s="98">
        <v>1225</v>
      </c>
      <c r="AC344" s="117"/>
      <c r="AD344" s="97">
        <v>1003892</v>
      </c>
      <c r="AE344" s="94" t="s">
        <v>3744</v>
      </c>
      <c r="AF344" s="94" t="s">
        <v>3745</v>
      </c>
      <c r="AG344" s="100" t="str">
        <f>IF(AND(M:M&lt;=H:H,M:M&gt;=G:G),"FACTURADO EN FECHA","FACTURADO CON ATRASO")</f>
        <v>FACTURADO EN FECHA</v>
      </c>
      <c r="AH344" s="100" t="str">
        <f>IFERROR(VLOOKUP(T:T,Plan2!A:D,4,0)," ")</f>
        <v xml:space="preserve"> </v>
      </c>
      <c r="AI344" s="100" t="str">
        <f>IFERROR(VLOOKUP(X:X,'base sif'!A:B,2,0)," ")</f>
        <v>36.827 - ANA RECH - AB.SUINOS/IND.</v>
      </c>
      <c r="AJ344" s="100" t="str">
        <f>IFERROR(VLOOKUP(C344,Plan1!A:E,3,0)," ")</f>
        <v xml:space="preserve"> </v>
      </c>
      <c r="AK344" s="101" t="str">
        <f>IFERROR(VLOOKUP(C344,Plan1!A:E,4,0)," ")</f>
        <v xml:space="preserve"> </v>
      </c>
      <c r="AL344" s="102" t="str">
        <f>IFERROR(VLOOKUP(C344,Plan1!A:E,5,0)," ")</f>
        <v xml:space="preserve"> </v>
      </c>
      <c r="AM344" s="102" t="str">
        <f>VLOOKUP(T344,Plan3!A:C,3,0)</f>
        <v>PULPA PIERNA</v>
      </c>
    </row>
    <row r="345" spans="1:39" s="103" customFormat="1" ht="12.75" customHeight="1" x14ac:dyDescent="0.15">
      <c r="A345" s="104" t="s">
        <v>2922</v>
      </c>
      <c r="B345" s="92" t="s">
        <v>3292</v>
      </c>
      <c r="C345" s="92" t="s">
        <v>3391</v>
      </c>
      <c r="D345" s="93">
        <v>45860</v>
      </c>
      <c r="E345" s="94" t="s">
        <v>3459</v>
      </c>
      <c r="F345" s="95">
        <v>33</v>
      </c>
      <c r="G345" s="93">
        <v>45880</v>
      </c>
      <c r="H345" s="93">
        <v>45886</v>
      </c>
      <c r="I345" s="105"/>
      <c r="J345" s="105"/>
      <c r="K345" s="106"/>
      <c r="L345" s="107"/>
      <c r="M345" s="105"/>
      <c r="N345" s="93"/>
      <c r="O345" s="92" t="s">
        <v>9</v>
      </c>
      <c r="P345" s="92" t="s">
        <v>8</v>
      </c>
      <c r="Q345" s="92" t="s">
        <v>35</v>
      </c>
      <c r="R345" s="92"/>
      <c r="S345" s="98">
        <v>70130</v>
      </c>
      <c r="T345" s="92" t="s">
        <v>11</v>
      </c>
      <c r="U345" s="92" t="s">
        <v>438</v>
      </c>
      <c r="V345" s="92" t="s">
        <v>37</v>
      </c>
      <c r="W345" s="96">
        <v>2300</v>
      </c>
      <c r="X345" s="97"/>
      <c r="Y345" s="94" t="s">
        <v>7</v>
      </c>
      <c r="Z345" s="99">
        <v>24500</v>
      </c>
      <c r="AA345" s="99"/>
      <c r="AB345" s="98"/>
      <c r="AC345" s="117"/>
      <c r="AD345" s="97"/>
      <c r="AE345" s="94"/>
      <c r="AF345" s="94"/>
      <c r="AG345" s="100" t="s">
        <v>1113</v>
      </c>
      <c r="AH345" s="100" t="str">
        <f>IFERROR(VLOOKUP(T:T,Plan2!A:D,4,0)," ")</f>
        <v xml:space="preserve"> </v>
      </c>
      <c r="AI345" s="100" t="str">
        <f>IFERROR(VLOOKUP(X:X,'base sif'!A:B,2,0)," ")</f>
        <v xml:space="preserve"> </v>
      </c>
      <c r="AJ345" s="100" t="s">
        <v>3772</v>
      </c>
      <c r="AK345" s="101" t="str">
        <f>IFERROR(VLOOKUP(C345,Plan1!A:E,4,0)," ")</f>
        <v xml:space="preserve"> </v>
      </c>
      <c r="AL345" s="102" t="str">
        <f>IFERROR(VLOOKUP(C345,Plan1!A:E,5,0)," ")</f>
        <v xml:space="preserve"> </v>
      </c>
      <c r="AM345" s="102" t="str">
        <f>VLOOKUP(T345,Plan3!A:C,3,0)</f>
        <v>CHULETA CENTRO</v>
      </c>
    </row>
    <row r="346" spans="1:39" s="103" customFormat="1" ht="12.75" customHeight="1" x14ac:dyDescent="0.15">
      <c r="A346" s="104" t="s">
        <v>2922</v>
      </c>
      <c r="B346" s="92" t="s">
        <v>3292</v>
      </c>
      <c r="C346" s="92" t="s">
        <v>3560</v>
      </c>
      <c r="D346" s="93">
        <v>45867</v>
      </c>
      <c r="E346" s="94" t="s">
        <v>3561</v>
      </c>
      <c r="F346" s="95">
        <v>34</v>
      </c>
      <c r="G346" s="93">
        <v>45887</v>
      </c>
      <c r="H346" s="93">
        <v>45893</v>
      </c>
      <c r="I346" s="105"/>
      <c r="J346" s="105"/>
      <c r="K346" s="106"/>
      <c r="L346" s="107"/>
      <c r="M346" s="105"/>
      <c r="N346" s="93"/>
      <c r="O346" s="92" t="s">
        <v>9</v>
      </c>
      <c r="P346" s="92" t="s">
        <v>8</v>
      </c>
      <c r="Q346" s="92" t="s">
        <v>35</v>
      </c>
      <c r="R346" s="92"/>
      <c r="S346" s="98">
        <v>586307</v>
      </c>
      <c r="T346" s="92" t="s">
        <v>13</v>
      </c>
      <c r="U346" s="92" t="s">
        <v>438</v>
      </c>
      <c r="V346" s="92" t="s">
        <v>12</v>
      </c>
      <c r="W346" s="96">
        <v>2500</v>
      </c>
      <c r="X346" s="97"/>
      <c r="Y346" s="94" t="s">
        <v>7</v>
      </c>
      <c r="Z346" s="99">
        <v>24500</v>
      </c>
      <c r="AA346" s="99"/>
      <c r="AB346" s="98"/>
      <c r="AC346" s="117"/>
      <c r="AD346" s="97"/>
      <c r="AE346" s="94"/>
      <c r="AF346" s="94"/>
      <c r="AG346" s="100" t="s">
        <v>1113</v>
      </c>
      <c r="AH346" s="100" t="str">
        <f>IFERROR(VLOOKUP(T:T,Plan2!A:D,4,0)," ")</f>
        <v xml:space="preserve"> </v>
      </c>
      <c r="AI346" s="100" t="str">
        <f>IFERROR(VLOOKUP(X:X,'base sif'!A:B,2,0)," ")</f>
        <v xml:space="preserve"> </v>
      </c>
      <c r="AJ346" s="100" t="s">
        <v>3772</v>
      </c>
      <c r="AK346" s="101" t="str">
        <f>IFERROR(VLOOKUP(C346,Plan1!A:E,4,0)," ")</f>
        <v xml:space="preserve"> </v>
      </c>
      <c r="AL346" s="102" t="str">
        <f>IFERROR(VLOOKUP(C346,Plan1!A:E,5,0)," ")</f>
        <v xml:space="preserve"> </v>
      </c>
      <c r="AM346" s="102" t="str">
        <f>VLOOKUP(T346,Plan3!A:C,3,0)</f>
        <v>CHULETA VETADA</v>
      </c>
    </row>
    <row r="347" spans="1:39" s="103" customFormat="1" ht="12.75" customHeight="1" x14ac:dyDescent="0.15">
      <c r="A347" s="92" t="s">
        <v>3003</v>
      </c>
      <c r="B347" s="92" t="s">
        <v>3292</v>
      </c>
      <c r="C347" s="92" t="s">
        <v>3294</v>
      </c>
      <c r="D347" s="93">
        <v>45848</v>
      </c>
      <c r="E347" s="94" t="s">
        <v>3458</v>
      </c>
      <c r="F347" s="95">
        <v>34</v>
      </c>
      <c r="G347" s="93">
        <v>45887</v>
      </c>
      <c r="H347" s="93">
        <v>45893</v>
      </c>
      <c r="I347" s="105"/>
      <c r="J347" s="105"/>
      <c r="K347" s="106"/>
      <c r="L347" s="107"/>
      <c r="M347" s="105"/>
      <c r="N347" s="93"/>
      <c r="O347" s="92" t="s">
        <v>9</v>
      </c>
      <c r="P347" s="92" t="s">
        <v>8</v>
      </c>
      <c r="Q347" s="92" t="s">
        <v>35</v>
      </c>
      <c r="R347" s="92"/>
      <c r="S347" s="98">
        <v>993277</v>
      </c>
      <c r="T347" s="92" t="s">
        <v>427</v>
      </c>
      <c r="U347" s="92" t="s">
        <v>438</v>
      </c>
      <c r="V347" s="92" t="s">
        <v>428</v>
      </c>
      <c r="W347" s="96">
        <v>3020</v>
      </c>
      <c r="X347" s="97"/>
      <c r="Y347" s="94" t="s">
        <v>7</v>
      </c>
      <c r="Z347" s="99">
        <v>24500</v>
      </c>
      <c r="AA347" s="99"/>
      <c r="AB347" s="98"/>
      <c r="AC347" s="117"/>
      <c r="AD347" s="97"/>
      <c r="AE347" s="94"/>
      <c r="AF347" s="94"/>
      <c r="AG347" s="100" t="s">
        <v>1113</v>
      </c>
      <c r="AH347" s="100" t="str">
        <f>IFERROR(VLOOKUP(T:T,Plan2!A:D,4,0)," ")</f>
        <v xml:space="preserve"> </v>
      </c>
      <c r="AI347" s="100" t="str">
        <f>IFERROR(VLOOKUP(X:X,'base sif'!A:B,2,0)," ")</f>
        <v xml:space="preserve"> </v>
      </c>
      <c r="AJ347" s="100" t="s">
        <v>3772</v>
      </c>
      <c r="AK347" s="101" t="str">
        <f>IFERROR(VLOOKUP(C347,Plan1!A:E,4,0)," ")</f>
        <v xml:space="preserve"> </v>
      </c>
      <c r="AL347" s="102" t="str">
        <f>IFERROR(VLOOKUP(C347,Plan1!A:E,5,0)," ")</f>
        <v xml:space="preserve"> </v>
      </c>
      <c r="AM347" s="102" t="str">
        <f>VLOOKUP(T347,Plan3!A:C,3,0)</f>
        <v>PULPA PIERNA</v>
      </c>
    </row>
    <row r="348" spans="1:39" s="103" customFormat="1" ht="12.75" customHeight="1" x14ac:dyDescent="0.15">
      <c r="A348" s="92"/>
      <c r="B348" s="92" t="s">
        <v>97</v>
      </c>
      <c r="C348" s="92" t="s">
        <v>3025</v>
      </c>
      <c r="D348" s="93">
        <v>45835</v>
      </c>
      <c r="E348" s="94" t="s">
        <v>3460</v>
      </c>
      <c r="F348" s="95">
        <v>31</v>
      </c>
      <c r="G348" s="93">
        <v>45866</v>
      </c>
      <c r="H348" s="93">
        <v>45871</v>
      </c>
      <c r="I348" s="105">
        <v>45873</v>
      </c>
      <c r="J348" s="105">
        <v>45873</v>
      </c>
      <c r="K348" s="106">
        <f t="shared" ref="K348:K349" si="63">WEEKNUM(I348)</f>
        <v>32</v>
      </c>
      <c r="L348" s="107">
        <f t="shared" ref="L348:L349" si="64">K348-F348</f>
        <v>1</v>
      </c>
      <c r="M348" s="105">
        <v>45874</v>
      </c>
      <c r="N348" s="93">
        <v>45880</v>
      </c>
      <c r="O348" s="92" t="s">
        <v>9</v>
      </c>
      <c r="P348" s="92" t="s">
        <v>8</v>
      </c>
      <c r="Q348" s="92" t="s">
        <v>35</v>
      </c>
      <c r="R348" s="92" t="s">
        <v>41</v>
      </c>
      <c r="S348" s="98">
        <v>242879</v>
      </c>
      <c r="T348" s="92" t="s">
        <v>104</v>
      </c>
      <c r="U348" s="92" t="s">
        <v>444</v>
      </c>
      <c r="V348" s="92" t="s">
        <v>105</v>
      </c>
      <c r="W348" s="96">
        <v>2250</v>
      </c>
      <c r="X348" s="97">
        <v>576</v>
      </c>
      <c r="Y348" s="94" t="s">
        <v>56</v>
      </c>
      <c r="Z348" s="99">
        <v>21168</v>
      </c>
      <c r="AA348" s="99">
        <v>21168</v>
      </c>
      <c r="AB348" s="98">
        <v>1764</v>
      </c>
      <c r="AC348" s="117" t="s">
        <v>3746</v>
      </c>
      <c r="AD348" s="97">
        <v>1002272</v>
      </c>
      <c r="AE348" s="94" t="s">
        <v>3601</v>
      </c>
      <c r="AF348" s="94" t="s">
        <v>3604</v>
      </c>
      <c r="AG348" s="100" t="str">
        <f t="shared" ref="AG348:AG349" si="65">IF(AND(M:M&lt;=H:H,M:M&gt;=G:G),"FACTURADO EN FECHA","FACTURADO CON ATRASO")</f>
        <v>FACTURADO CON ATRASO</v>
      </c>
      <c r="AH348" s="100" t="str">
        <f>IFERROR(VLOOKUP(T:T,Plan2!A:D,4,0)," ")</f>
        <v xml:space="preserve"> </v>
      </c>
      <c r="AI348" s="100" t="str">
        <f>IFERROR(VLOOKUP(X:X,'base sif'!A:B,2,0)," ")</f>
        <v>30.126 - ITAPIRANGA</v>
      </c>
      <c r="AJ348" s="100" t="str">
        <f>IFERROR(VLOOKUP(C348,Plan1!A:E,3,0)," ")</f>
        <v>FACTURARÓN CON LA PLACA EQUIVOCADA, TUVIERON QUE CREAR NUEVA CARGA Y FACTURA NUEVAMENTE 05/09</v>
      </c>
      <c r="AK348" s="101">
        <f>IFERROR(VLOOKUP(C348,Plan1!A:E,4,0)," ")</f>
        <v>1</v>
      </c>
      <c r="AL348" s="102" t="str">
        <f>IFERROR(VLOOKUP(C348,Plan1!A:E,5,0)," ")</f>
        <v>PLANTA</v>
      </c>
      <c r="AM348" s="102" t="str">
        <f>VLOOKUP(T348,Plan3!A:C,3,0)</f>
        <v>CARNE Y PIEL DE POLLO COCIDA, CONDIMENTADA, REBOZADA Y CONGELADA</v>
      </c>
    </row>
    <row r="349" spans="1:39" s="103" customFormat="1" ht="12.75" customHeight="1" x14ac:dyDescent="0.15">
      <c r="A349" s="92"/>
      <c r="B349" s="92" t="s">
        <v>97</v>
      </c>
      <c r="C349" s="92" t="s">
        <v>3026</v>
      </c>
      <c r="D349" s="93">
        <v>45835</v>
      </c>
      <c r="E349" s="94" t="s">
        <v>3461</v>
      </c>
      <c r="F349" s="95">
        <v>31</v>
      </c>
      <c r="G349" s="93">
        <v>45866</v>
      </c>
      <c r="H349" s="93">
        <v>45871</v>
      </c>
      <c r="I349" s="105">
        <v>45876</v>
      </c>
      <c r="J349" s="105">
        <v>45876</v>
      </c>
      <c r="K349" s="106">
        <f t="shared" si="63"/>
        <v>32</v>
      </c>
      <c r="L349" s="107">
        <f t="shared" si="64"/>
        <v>1</v>
      </c>
      <c r="M349" s="105">
        <v>45876</v>
      </c>
      <c r="N349" s="93">
        <v>45880</v>
      </c>
      <c r="O349" s="92" t="s">
        <v>9</v>
      </c>
      <c r="P349" s="92" t="s">
        <v>8</v>
      </c>
      <c r="Q349" s="92" t="s">
        <v>35</v>
      </c>
      <c r="R349" s="92" t="s">
        <v>3072</v>
      </c>
      <c r="S349" s="98">
        <v>240299</v>
      </c>
      <c r="T349" s="92" t="s">
        <v>434</v>
      </c>
      <c r="U349" s="92" t="s">
        <v>444</v>
      </c>
      <c r="V349" s="92" t="s">
        <v>105</v>
      </c>
      <c r="W349" s="96">
        <v>2225</v>
      </c>
      <c r="X349" s="97">
        <v>576</v>
      </c>
      <c r="Y349" s="94" t="s">
        <v>56</v>
      </c>
      <c r="Z349" s="99">
        <v>22992</v>
      </c>
      <c r="AA349" s="99">
        <v>22992</v>
      </c>
      <c r="AB349" s="98">
        <v>1916</v>
      </c>
      <c r="AC349" s="117" t="s">
        <v>3747</v>
      </c>
      <c r="AD349" s="97">
        <v>990905</v>
      </c>
      <c r="AE349" s="94" t="s">
        <v>3726</v>
      </c>
      <c r="AF349" s="94" t="s">
        <v>3727</v>
      </c>
      <c r="AG349" s="100" t="str">
        <f t="shared" si="65"/>
        <v>FACTURADO CON ATRASO</v>
      </c>
      <c r="AH349" s="100" t="str">
        <f>IFERROR(VLOOKUP(T:T,Plan2!A:D,4,0)," ")</f>
        <v xml:space="preserve"> </v>
      </c>
      <c r="AI349" s="100" t="str">
        <f>IFERROR(VLOOKUP(X:X,'base sif'!A:B,2,0)," ")</f>
        <v>30.126 - ITAPIRANGA</v>
      </c>
      <c r="AJ349" s="100" t="str">
        <f>IFERROR(VLOOKUP(C349,Plan1!A:E,3,0)," ")</f>
        <v>ATRASO DE PRODUCCÓN</v>
      </c>
      <c r="AK349" s="101">
        <f>IFERROR(VLOOKUP(C349,Plan1!A:E,4,0)," ")</f>
        <v>1</v>
      </c>
      <c r="AL349" s="102" t="str">
        <f>IFERROR(VLOOKUP(C349,Plan1!A:E,5,0)," ")</f>
        <v>PRODUCCIÓN</v>
      </c>
      <c r="AM349" s="102" t="str">
        <f>VLOOKUP(T349,Plan3!A:C,3,0)</f>
        <v>CARNE Y PIEL DE POLLO COCIDA, CONDIMENTADA, REBOZADA Y CONGELADA</v>
      </c>
    </row>
    <row r="350" spans="1:39" s="103" customFormat="1" ht="12.75" customHeight="1" x14ac:dyDescent="0.15">
      <c r="A350" s="92" t="s">
        <v>2763</v>
      </c>
      <c r="B350" s="92" t="s">
        <v>97</v>
      </c>
      <c r="C350" s="92" t="s">
        <v>2323</v>
      </c>
      <c r="D350" s="93">
        <v>45701</v>
      </c>
      <c r="E350" s="94" t="s">
        <v>3464</v>
      </c>
      <c r="F350" s="95">
        <v>17</v>
      </c>
      <c r="G350" s="93">
        <v>45768</v>
      </c>
      <c r="H350" s="93">
        <v>45773</v>
      </c>
      <c r="I350" s="105"/>
      <c r="J350" s="105"/>
      <c r="K350" s="106"/>
      <c r="L350" s="107"/>
      <c r="M350" s="105"/>
      <c r="N350" s="93"/>
      <c r="O350" s="92" t="s">
        <v>9</v>
      </c>
      <c r="P350" s="92" t="s">
        <v>8</v>
      </c>
      <c r="Q350" s="92" t="s">
        <v>35</v>
      </c>
      <c r="R350" s="92"/>
      <c r="S350" s="98">
        <v>237298</v>
      </c>
      <c r="T350" s="92" t="s">
        <v>1227</v>
      </c>
      <c r="U350" s="92" t="s">
        <v>437</v>
      </c>
      <c r="V350" s="92" t="s">
        <v>43</v>
      </c>
      <c r="W350" s="96">
        <v>3400</v>
      </c>
      <c r="X350" s="97"/>
      <c r="Y350" s="94" t="s">
        <v>56</v>
      </c>
      <c r="Z350" s="99">
        <v>12800</v>
      </c>
      <c r="AA350" s="99"/>
      <c r="AB350" s="98"/>
      <c r="AC350" s="117"/>
      <c r="AD350" s="97"/>
      <c r="AE350" s="94"/>
      <c r="AF350" s="94"/>
      <c r="AG350" s="100" t="s">
        <v>1113</v>
      </c>
      <c r="AH350" s="100" t="str">
        <f>IFERROR(VLOOKUP(T:T,Plan2!A:D,4,0)," ")</f>
        <v xml:space="preserve"> </v>
      </c>
      <c r="AI350" s="100" t="str">
        <f>IFERROR(VLOOKUP(X:X,'base sif'!A:B,2,0)," ")</f>
        <v xml:space="preserve"> </v>
      </c>
      <c r="AJ350" s="100" t="s">
        <v>3582</v>
      </c>
      <c r="AK350" s="101">
        <f>IFERROR(VLOOKUP(C350,Plan1!A:E,4,0)," ")</f>
        <v>0.58769513314967858</v>
      </c>
      <c r="AL350" s="102" t="str">
        <f>IFERROR(VLOOKUP(C350,Plan1!A:E,5,0)," ")</f>
        <v xml:space="preserve">BLOQUEO SIF </v>
      </c>
      <c r="AM350" s="102" t="str">
        <f>VLOOKUP(T350,Plan3!A:C,3,0)</f>
        <v xml:space="preserve">PECHUGA DE POLLO DESHUESADA </v>
      </c>
    </row>
    <row r="351" spans="1:39" s="103" customFormat="1" ht="12.75" customHeight="1" x14ac:dyDescent="0.15">
      <c r="A351" s="92" t="s">
        <v>2763</v>
      </c>
      <c r="B351" s="92" t="s">
        <v>97</v>
      </c>
      <c r="C351" s="92" t="s">
        <v>2324</v>
      </c>
      <c r="D351" s="93">
        <v>45701</v>
      </c>
      <c r="E351" s="94" t="s">
        <v>3464</v>
      </c>
      <c r="F351" s="95">
        <v>21</v>
      </c>
      <c r="G351" s="93">
        <v>45796</v>
      </c>
      <c r="H351" s="93">
        <v>45801</v>
      </c>
      <c r="I351" s="105"/>
      <c r="J351" s="105"/>
      <c r="K351" s="106"/>
      <c r="L351" s="107"/>
      <c r="M351" s="105"/>
      <c r="N351" s="93"/>
      <c r="O351" s="92" t="s">
        <v>9</v>
      </c>
      <c r="P351" s="92" t="s">
        <v>8</v>
      </c>
      <c r="Q351" s="92" t="s">
        <v>35</v>
      </c>
      <c r="R351" s="92"/>
      <c r="S351" s="98">
        <v>237298</v>
      </c>
      <c r="T351" s="92" t="s">
        <v>1227</v>
      </c>
      <c r="U351" s="92" t="s">
        <v>437</v>
      </c>
      <c r="V351" s="92" t="s">
        <v>43</v>
      </c>
      <c r="W351" s="96">
        <v>3400</v>
      </c>
      <c r="X351" s="97"/>
      <c r="Y351" s="94" t="s">
        <v>56</v>
      </c>
      <c r="Z351" s="99">
        <v>12800</v>
      </c>
      <c r="AA351" s="99"/>
      <c r="AB351" s="98"/>
      <c r="AC351" s="117"/>
      <c r="AD351" s="97"/>
      <c r="AE351" s="94"/>
      <c r="AF351" s="94"/>
      <c r="AG351" s="100" t="s">
        <v>1113</v>
      </c>
      <c r="AH351" s="100" t="str">
        <f>IFERROR(VLOOKUP(T:T,Plan2!A:D,4,0)," ")</f>
        <v xml:space="preserve"> </v>
      </c>
      <c r="AI351" s="100" t="str">
        <f>IFERROR(VLOOKUP(X:X,'base sif'!A:B,2,0)," ")</f>
        <v xml:space="preserve"> </v>
      </c>
      <c r="AJ351" s="100" t="s">
        <v>3582</v>
      </c>
      <c r="AK351" s="101" t="str">
        <f>IFERROR(VLOOKUP(C351,Plan1!A:E,4,0)," ")</f>
        <v xml:space="preserve"> </v>
      </c>
      <c r="AL351" s="102" t="str">
        <f>IFERROR(VLOOKUP(C351,Plan1!A:E,5,0)," ")</f>
        <v xml:space="preserve"> </v>
      </c>
      <c r="AM351" s="102" t="str">
        <f>VLOOKUP(T351,Plan3!A:C,3,0)</f>
        <v xml:space="preserve">PECHUGA DE POLLO DESHUESADA </v>
      </c>
    </row>
    <row r="352" spans="1:39" s="103" customFormat="1" ht="12.75" customHeight="1" x14ac:dyDescent="0.15">
      <c r="A352" s="92" t="s">
        <v>2763</v>
      </c>
      <c r="B352" s="92" t="s">
        <v>97</v>
      </c>
      <c r="C352" s="92" t="s">
        <v>2325</v>
      </c>
      <c r="D352" s="93">
        <v>45701</v>
      </c>
      <c r="E352" s="94" t="s">
        <v>3464</v>
      </c>
      <c r="F352" s="95">
        <v>17</v>
      </c>
      <c r="G352" s="93">
        <v>45768</v>
      </c>
      <c r="H352" s="93">
        <v>45773</v>
      </c>
      <c r="I352" s="105"/>
      <c r="J352" s="105"/>
      <c r="K352" s="106"/>
      <c r="L352" s="107"/>
      <c r="M352" s="105"/>
      <c r="N352" s="93"/>
      <c r="O352" s="92" t="s">
        <v>9</v>
      </c>
      <c r="P352" s="92" t="s">
        <v>8</v>
      </c>
      <c r="Q352" s="92" t="s">
        <v>35</v>
      </c>
      <c r="R352" s="92"/>
      <c r="S352" s="98">
        <v>993543</v>
      </c>
      <c r="T352" s="92" t="s">
        <v>526</v>
      </c>
      <c r="U352" s="92" t="s">
        <v>437</v>
      </c>
      <c r="V352" s="92" t="s">
        <v>318</v>
      </c>
      <c r="W352" s="96">
        <v>1650</v>
      </c>
      <c r="X352" s="97"/>
      <c r="Y352" s="94" t="s">
        <v>56</v>
      </c>
      <c r="Z352" s="99">
        <v>8988</v>
      </c>
      <c r="AA352" s="99"/>
      <c r="AB352" s="98"/>
      <c r="AC352" s="117"/>
      <c r="AD352" s="97"/>
      <c r="AE352" s="94"/>
      <c r="AF352" s="94"/>
      <c r="AG352" s="100" t="s">
        <v>1113</v>
      </c>
      <c r="AH352" s="100" t="str">
        <f>IFERROR(VLOOKUP(T:T,Plan2!A:D,4,0)," ")</f>
        <v xml:space="preserve"> </v>
      </c>
      <c r="AI352" s="100" t="str">
        <f>IFERROR(VLOOKUP(X:X,'base sif'!A:B,2,0)," ")</f>
        <v xml:space="preserve"> </v>
      </c>
      <c r="AJ352" s="100" t="s">
        <v>3582</v>
      </c>
      <c r="AK352" s="101">
        <f>IFERROR(VLOOKUP(C352,Plan1!A:E,4,0)," ")</f>
        <v>0.41267217630853992</v>
      </c>
      <c r="AL352" s="102" t="str">
        <f>IFERROR(VLOOKUP(C352,Plan1!A:E,5,0)," ")</f>
        <v xml:space="preserve">BLOQUEO SIF </v>
      </c>
      <c r="AM352" s="102" t="str">
        <f>VLOOKUP(T352,Plan3!A:C,3,0)</f>
        <v>TRUTRO ENTERO</v>
      </c>
    </row>
    <row r="353" spans="1:39" s="103" customFormat="1" ht="12.75" customHeight="1" x14ac:dyDescent="0.15">
      <c r="A353" s="92" t="s">
        <v>2763</v>
      </c>
      <c r="B353" s="92" t="s">
        <v>97</v>
      </c>
      <c r="C353" s="92" t="s">
        <v>2326</v>
      </c>
      <c r="D353" s="93">
        <v>45701</v>
      </c>
      <c r="E353" s="94" t="s">
        <v>3464</v>
      </c>
      <c r="F353" s="95">
        <v>21</v>
      </c>
      <c r="G353" s="93">
        <v>45796</v>
      </c>
      <c r="H353" s="93">
        <v>45801</v>
      </c>
      <c r="I353" s="105"/>
      <c r="J353" s="105"/>
      <c r="K353" s="106"/>
      <c r="L353" s="107"/>
      <c r="M353" s="105"/>
      <c r="N353" s="93"/>
      <c r="O353" s="92" t="s">
        <v>9</v>
      </c>
      <c r="P353" s="92" t="s">
        <v>8</v>
      </c>
      <c r="Q353" s="92" t="s">
        <v>35</v>
      </c>
      <c r="R353" s="92"/>
      <c r="S353" s="98">
        <v>993543</v>
      </c>
      <c r="T353" s="92" t="s">
        <v>526</v>
      </c>
      <c r="U353" s="92" t="s">
        <v>437</v>
      </c>
      <c r="V353" s="92" t="s">
        <v>318</v>
      </c>
      <c r="W353" s="96">
        <v>1650</v>
      </c>
      <c r="X353" s="97"/>
      <c r="Y353" s="94" t="s">
        <v>56</v>
      </c>
      <c r="Z353" s="99">
        <v>9000</v>
      </c>
      <c r="AA353" s="99"/>
      <c r="AB353" s="98"/>
      <c r="AC353" s="117"/>
      <c r="AD353" s="97"/>
      <c r="AE353" s="94"/>
      <c r="AF353" s="94"/>
      <c r="AG353" s="100" t="s">
        <v>1113</v>
      </c>
      <c r="AH353" s="100" t="str">
        <f>IFERROR(VLOOKUP(T:T,Plan2!A:D,4,0)," ")</f>
        <v xml:space="preserve"> </v>
      </c>
      <c r="AI353" s="100" t="str">
        <f>IFERROR(VLOOKUP(X:X,'base sif'!A:B,2,0)," ")</f>
        <v xml:space="preserve"> </v>
      </c>
      <c r="AJ353" s="100" t="s">
        <v>3582</v>
      </c>
      <c r="AK353" s="101" t="str">
        <f>IFERROR(VLOOKUP(C353,Plan1!A:E,4,0)," ")</f>
        <v xml:space="preserve"> </v>
      </c>
      <c r="AL353" s="102" t="str">
        <f>IFERROR(VLOOKUP(C353,Plan1!A:E,5,0)," ")</f>
        <v xml:space="preserve"> </v>
      </c>
      <c r="AM353" s="102" t="str">
        <f>VLOOKUP(T353,Plan3!A:C,3,0)</f>
        <v>TRUTRO ENTERO</v>
      </c>
    </row>
    <row r="354" spans="1:39" s="103" customFormat="1" ht="12.75" customHeight="1" x14ac:dyDescent="0.15">
      <c r="A354" s="92" t="s">
        <v>2763</v>
      </c>
      <c r="B354" s="92" t="s">
        <v>97</v>
      </c>
      <c r="C354" s="92" t="s">
        <v>2656</v>
      </c>
      <c r="D354" s="93">
        <v>45786</v>
      </c>
      <c r="E354" s="94" t="s">
        <v>3465</v>
      </c>
      <c r="F354" s="95">
        <v>22</v>
      </c>
      <c r="G354" s="93">
        <v>45803</v>
      </c>
      <c r="H354" s="93">
        <v>45808</v>
      </c>
      <c r="I354" s="105"/>
      <c r="J354" s="105"/>
      <c r="K354" s="106"/>
      <c r="L354" s="107"/>
      <c r="M354" s="105"/>
      <c r="N354" s="93"/>
      <c r="O354" s="92" t="s">
        <v>9</v>
      </c>
      <c r="P354" s="92" t="s">
        <v>8</v>
      </c>
      <c r="Q354" s="92" t="s">
        <v>35</v>
      </c>
      <c r="R354" s="92"/>
      <c r="S354" s="98">
        <v>993399</v>
      </c>
      <c r="T354" s="92" t="s">
        <v>524</v>
      </c>
      <c r="U354" s="92" t="s">
        <v>437</v>
      </c>
      <c r="V354" s="92" t="s">
        <v>1101</v>
      </c>
      <c r="W354" s="96">
        <v>3300</v>
      </c>
      <c r="X354" s="97"/>
      <c r="Y354" s="94" t="s">
        <v>56</v>
      </c>
      <c r="Z354" s="99">
        <v>24499.200000000001</v>
      </c>
      <c r="AA354" s="99"/>
      <c r="AB354" s="98"/>
      <c r="AC354" s="117"/>
      <c r="AD354" s="97"/>
      <c r="AE354" s="94"/>
      <c r="AF354" s="94"/>
      <c r="AG354" s="100" t="s">
        <v>1113</v>
      </c>
      <c r="AH354" s="100" t="str">
        <f>IFERROR(VLOOKUP(T:T,Plan2!A:D,4,0)," ")</f>
        <v xml:space="preserve"> </v>
      </c>
      <c r="AI354" s="100" t="str">
        <f>IFERROR(VLOOKUP(X:X,'base sif'!A:B,2,0)," ")</f>
        <v xml:space="preserve"> </v>
      </c>
      <c r="AJ354" s="100" t="s">
        <v>3582</v>
      </c>
      <c r="AK354" s="101" t="str">
        <f>IFERROR(VLOOKUP(C354,Plan1!A:E,4,0)," ")</f>
        <v xml:space="preserve"> </v>
      </c>
      <c r="AL354" s="102" t="str">
        <f>IFERROR(VLOOKUP(C354,Plan1!A:E,5,0)," ")</f>
        <v xml:space="preserve"> </v>
      </c>
      <c r="AM354" s="102" t="str">
        <f>VLOOKUP(T354,Plan3!A:C,3,0)</f>
        <v>FILETITOS DE PECHUGA</v>
      </c>
    </row>
    <row r="355" spans="1:39" s="103" customFormat="1" ht="12.75" customHeight="1" x14ac:dyDescent="0.15">
      <c r="A355" s="104" t="s">
        <v>2763</v>
      </c>
      <c r="B355" s="92" t="s">
        <v>97</v>
      </c>
      <c r="C355" s="92" t="s">
        <v>2657</v>
      </c>
      <c r="D355" s="93">
        <v>45786</v>
      </c>
      <c r="E355" s="94" t="s">
        <v>3466</v>
      </c>
      <c r="F355" s="95">
        <v>25</v>
      </c>
      <c r="G355" s="93">
        <v>45824</v>
      </c>
      <c r="H355" s="93">
        <v>45829</v>
      </c>
      <c r="I355" s="105"/>
      <c r="J355" s="105"/>
      <c r="K355" s="106"/>
      <c r="L355" s="107"/>
      <c r="M355" s="105"/>
      <c r="N355" s="93"/>
      <c r="O355" s="92" t="s">
        <v>9</v>
      </c>
      <c r="P355" s="92" t="s">
        <v>8</v>
      </c>
      <c r="Q355" s="92" t="s">
        <v>35</v>
      </c>
      <c r="R355" s="92"/>
      <c r="S355" s="98">
        <v>993399</v>
      </c>
      <c r="T355" s="92" t="s">
        <v>524</v>
      </c>
      <c r="U355" s="92" t="s">
        <v>437</v>
      </c>
      <c r="V355" s="92" t="s">
        <v>1101</v>
      </c>
      <c r="W355" s="96">
        <v>3300</v>
      </c>
      <c r="X355" s="97"/>
      <c r="Y355" s="94" t="s">
        <v>56</v>
      </c>
      <c r="Z355" s="99">
        <v>2393.6</v>
      </c>
      <c r="AA355" s="99"/>
      <c r="AB355" s="98"/>
      <c r="AC355" s="117"/>
      <c r="AD355" s="97"/>
      <c r="AE355" s="94"/>
      <c r="AF355" s="94"/>
      <c r="AG355" s="100" t="s">
        <v>1113</v>
      </c>
      <c r="AH355" s="100" t="str">
        <f>IFERROR(VLOOKUP(T:T,Plan2!A:D,4,0)," ")</f>
        <v xml:space="preserve"> </v>
      </c>
      <c r="AI355" s="100" t="str">
        <f>IFERROR(VLOOKUP(X:X,'base sif'!A:B,2,0)," ")</f>
        <v xml:space="preserve"> </v>
      </c>
      <c r="AJ355" s="100" t="s">
        <v>3582</v>
      </c>
      <c r="AK355" s="101" t="str">
        <f>IFERROR(VLOOKUP(C355,Plan1!A:E,4,0)," ")</f>
        <v xml:space="preserve"> </v>
      </c>
      <c r="AL355" s="102" t="str">
        <f>IFERROR(VLOOKUP(C355,Plan1!A:E,5,0)," ")</f>
        <v xml:space="preserve"> </v>
      </c>
      <c r="AM355" s="102" t="str">
        <f>VLOOKUP(T355,Plan3!A:C,3,0)</f>
        <v>FILETITOS DE PECHUGA</v>
      </c>
    </row>
    <row r="356" spans="1:39" s="103" customFormat="1" ht="12.75" customHeight="1" x14ac:dyDescent="0.15">
      <c r="A356" s="92" t="s">
        <v>2763</v>
      </c>
      <c r="B356" s="92" t="s">
        <v>97</v>
      </c>
      <c r="C356" s="92" t="s">
        <v>2658</v>
      </c>
      <c r="D356" s="93">
        <v>45786</v>
      </c>
      <c r="E356" s="94" t="s">
        <v>3466</v>
      </c>
      <c r="F356" s="95">
        <v>25</v>
      </c>
      <c r="G356" s="93">
        <v>45824</v>
      </c>
      <c r="H356" s="93">
        <v>45829</v>
      </c>
      <c r="I356" s="105"/>
      <c r="J356" s="105"/>
      <c r="K356" s="106"/>
      <c r="L356" s="107"/>
      <c r="M356" s="105"/>
      <c r="N356" s="93"/>
      <c r="O356" s="92" t="s">
        <v>9</v>
      </c>
      <c r="P356" s="92" t="s">
        <v>8</v>
      </c>
      <c r="Q356" s="92" t="s">
        <v>35</v>
      </c>
      <c r="R356" s="92"/>
      <c r="S356" s="98">
        <v>237298</v>
      </c>
      <c r="T356" s="92" t="s">
        <v>1227</v>
      </c>
      <c r="U356" s="92" t="s">
        <v>437</v>
      </c>
      <c r="V356" s="92" t="s">
        <v>43</v>
      </c>
      <c r="W356" s="96">
        <v>3400</v>
      </c>
      <c r="X356" s="97"/>
      <c r="Y356" s="94" t="s">
        <v>56</v>
      </c>
      <c r="Z356" s="99">
        <v>9600</v>
      </c>
      <c r="AA356" s="99"/>
      <c r="AB356" s="98"/>
      <c r="AC356" s="117"/>
      <c r="AD356" s="97"/>
      <c r="AE356" s="94"/>
      <c r="AF356" s="94"/>
      <c r="AG356" s="100" t="s">
        <v>1113</v>
      </c>
      <c r="AH356" s="100" t="str">
        <f>IFERROR(VLOOKUP(T:T,Plan2!A:D,4,0)," ")</f>
        <v xml:space="preserve"> </v>
      </c>
      <c r="AI356" s="100" t="str">
        <f>IFERROR(VLOOKUP(X:X,'base sif'!A:B,2,0)," ")</f>
        <v xml:space="preserve"> </v>
      </c>
      <c r="AJ356" s="100" t="s">
        <v>3582</v>
      </c>
      <c r="AK356" s="101" t="str">
        <f>IFERROR(VLOOKUP(C356,Plan1!A:E,4,0)," ")</f>
        <v xml:space="preserve"> </v>
      </c>
      <c r="AL356" s="102" t="str">
        <f>IFERROR(VLOOKUP(C356,Plan1!A:E,5,0)," ")</f>
        <v xml:space="preserve"> </v>
      </c>
      <c r="AM356" s="102" t="str">
        <f>VLOOKUP(T356,Plan3!A:C,3,0)</f>
        <v xml:space="preserve">PECHUGA DE POLLO DESHUESADA </v>
      </c>
    </row>
    <row r="357" spans="1:39" s="103" customFormat="1" ht="12.75" customHeight="1" x14ac:dyDescent="0.15">
      <c r="A357" s="92" t="s">
        <v>2763</v>
      </c>
      <c r="B357" s="92" t="s">
        <v>97</v>
      </c>
      <c r="C357" s="92" t="s">
        <v>2659</v>
      </c>
      <c r="D357" s="93">
        <v>45786</v>
      </c>
      <c r="E357" s="94" t="s">
        <v>3466</v>
      </c>
      <c r="F357" s="95">
        <v>25</v>
      </c>
      <c r="G357" s="93">
        <v>45824</v>
      </c>
      <c r="H357" s="93">
        <v>45829</v>
      </c>
      <c r="I357" s="105"/>
      <c r="J357" s="105"/>
      <c r="K357" s="106"/>
      <c r="L357" s="107"/>
      <c r="M357" s="105"/>
      <c r="N357" s="93"/>
      <c r="O357" s="92" t="s">
        <v>9</v>
      </c>
      <c r="P357" s="92" t="s">
        <v>8</v>
      </c>
      <c r="Q357" s="92" t="s">
        <v>35</v>
      </c>
      <c r="R357" s="92"/>
      <c r="S357" s="98">
        <v>993398</v>
      </c>
      <c r="T357" s="92" t="s">
        <v>520</v>
      </c>
      <c r="U357" s="92" t="s">
        <v>437</v>
      </c>
      <c r="V357" s="92" t="s">
        <v>424</v>
      </c>
      <c r="W357" s="96">
        <v>3250</v>
      </c>
      <c r="X357" s="97"/>
      <c r="Y357" s="94" t="s">
        <v>56</v>
      </c>
      <c r="Z357" s="99">
        <v>11700</v>
      </c>
      <c r="AA357" s="99"/>
      <c r="AB357" s="98"/>
      <c r="AC357" s="117"/>
      <c r="AD357" s="97"/>
      <c r="AE357" s="94"/>
      <c r="AF357" s="94"/>
      <c r="AG357" s="100" t="s">
        <v>1113</v>
      </c>
      <c r="AH357" s="100" t="str">
        <f>IFERROR(VLOOKUP(T:T,Plan2!A:D,4,0)," ")</f>
        <v>FRANGO 4,5KGS</v>
      </c>
      <c r="AI357" s="100" t="str">
        <f>IFERROR(VLOOKUP(X:X,'base sif'!A:B,2,0)," ")</f>
        <v xml:space="preserve"> </v>
      </c>
      <c r="AJ357" s="100" t="s">
        <v>3582</v>
      </c>
      <c r="AK357" s="101" t="str">
        <f>IFERROR(VLOOKUP(C357,Plan1!A:E,4,0)," ")</f>
        <v xml:space="preserve"> </v>
      </c>
      <c r="AL357" s="102" t="str">
        <f>IFERROR(VLOOKUP(C357,Plan1!A:E,5,0)," ")</f>
        <v xml:space="preserve"> </v>
      </c>
      <c r="AM357" s="102" t="str">
        <f>VLOOKUP(T357,Plan3!A:C,3,0)</f>
        <v>FILETITOS DE PECHUGA</v>
      </c>
    </row>
    <row r="358" spans="1:39" s="103" customFormat="1" ht="12.75" customHeight="1" x14ac:dyDescent="0.15">
      <c r="A358" s="92" t="s">
        <v>2763</v>
      </c>
      <c r="B358" s="92" t="s">
        <v>97</v>
      </c>
      <c r="C358" s="92" t="s">
        <v>2660</v>
      </c>
      <c r="D358" s="93">
        <v>45786</v>
      </c>
      <c r="E358" s="94" t="s">
        <v>3467</v>
      </c>
      <c r="F358" s="95">
        <v>24</v>
      </c>
      <c r="G358" s="93">
        <v>45817</v>
      </c>
      <c r="H358" s="93">
        <v>45822</v>
      </c>
      <c r="I358" s="105"/>
      <c r="J358" s="105"/>
      <c r="K358" s="106"/>
      <c r="L358" s="107"/>
      <c r="M358" s="105"/>
      <c r="N358" s="93"/>
      <c r="O358" s="92" t="s">
        <v>9</v>
      </c>
      <c r="P358" s="92" t="s">
        <v>8</v>
      </c>
      <c r="Q358" s="92" t="s">
        <v>35</v>
      </c>
      <c r="R358" s="92"/>
      <c r="S358" s="98">
        <v>993399</v>
      </c>
      <c r="T358" s="92" t="s">
        <v>524</v>
      </c>
      <c r="U358" s="92" t="s">
        <v>437</v>
      </c>
      <c r="V358" s="92" t="s">
        <v>1101</v>
      </c>
      <c r="W358" s="96">
        <v>3300</v>
      </c>
      <c r="X358" s="97"/>
      <c r="Y358" s="94" t="s">
        <v>56</v>
      </c>
      <c r="Z358" s="99">
        <v>12288</v>
      </c>
      <c r="AA358" s="99"/>
      <c r="AB358" s="98"/>
      <c r="AC358" s="117"/>
      <c r="AD358" s="97"/>
      <c r="AE358" s="94"/>
      <c r="AF358" s="94"/>
      <c r="AG358" s="100" t="s">
        <v>1113</v>
      </c>
      <c r="AH358" s="100" t="str">
        <f>IFERROR(VLOOKUP(T:T,Plan2!A:D,4,0)," ")</f>
        <v xml:space="preserve"> </v>
      </c>
      <c r="AI358" s="100" t="str">
        <f>IFERROR(VLOOKUP(X:X,'base sif'!A:B,2,0)," ")</f>
        <v xml:space="preserve"> </v>
      </c>
      <c r="AJ358" s="100" t="s">
        <v>3582</v>
      </c>
      <c r="AK358" s="101" t="str">
        <f>IFERROR(VLOOKUP(C358,Plan1!A:E,4,0)," ")</f>
        <v xml:space="preserve"> </v>
      </c>
      <c r="AL358" s="102" t="str">
        <f>IFERROR(VLOOKUP(C358,Plan1!A:E,5,0)," ")</f>
        <v xml:space="preserve"> </v>
      </c>
      <c r="AM358" s="102" t="str">
        <f>VLOOKUP(T358,Plan3!A:C,3,0)</f>
        <v>FILETITOS DE PECHUGA</v>
      </c>
    </row>
    <row r="359" spans="1:39" s="103" customFormat="1" ht="12.75" customHeight="1" x14ac:dyDescent="0.15">
      <c r="A359" s="92" t="s">
        <v>2763</v>
      </c>
      <c r="B359" s="92" t="s">
        <v>97</v>
      </c>
      <c r="C359" s="92" t="s">
        <v>2661</v>
      </c>
      <c r="D359" s="93">
        <v>45786</v>
      </c>
      <c r="E359" s="94" t="s">
        <v>3467</v>
      </c>
      <c r="F359" s="95">
        <v>24</v>
      </c>
      <c r="G359" s="93">
        <v>45817</v>
      </c>
      <c r="H359" s="93">
        <v>45822</v>
      </c>
      <c r="I359" s="105"/>
      <c r="J359" s="105"/>
      <c r="K359" s="106"/>
      <c r="L359" s="107"/>
      <c r="M359" s="105"/>
      <c r="N359" s="93"/>
      <c r="O359" s="92" t="s">
        <v>9</v>
      </c>
      <c r="P359" s="92" t="s">
        <v>8</v>
      </c>
      <c r="Q359" s="92" t="s">
        <v>35</v>
      </c>
      <c r="R359" s="92"/>
      <c r="S359" s="98">
        <v>237298</v>
      </c>
      <c r="T359" s="92" t="s">
        <v>1227</v>
      </c>
      <c r="U359" s="92" t="s">
        <v>437</v>
      </c>
      <c r="V359" s="92" t="s">
        <v>43</v>
      </c>
      <c r="W359" s="96">
        <v>3400</v>
      </c>
      <c r="X359" s="97"/>
      <c r="Y359" s="94" t="s">
        <v>56</v>
      </c>
      <c r="Z359" s="99">
        <v>9792</v>
      </c>
      <c r="AA359" s="99"/>
      <c r="AB359" s="98"/>
      <c r="AC359" s="117"/>
      <c r="AD359" s="97"/>
      <c r="AE359" s="94"/>
      <c r="AF359" s="94"/>
      <c r="AG359" s="100" t="s">
        <v>1113</v>
      </c>
      <c r="AH359" s="100" t="str">
        <f>IFERROR(VLOOKUP(T:T,Plan2!A:D,4,0)," ")</f>
        <v xml:space="preserve"> </v>
      </c>
      <c r="AI359" s="100" t="str">
        <f>IFERROR(VLOOKUP(X:X,'base sif'!A:B,2,0)," ")</f>
        <v xml:space="preserve"> </v>
      </c>
      <c r="AJ359" s="100" t="s">
        <v>3582</v>
      </c>
      <c r="AK359" s="101" t="str">
        <f>IFERROR(VLOOKUP(C359,Plan1!A:E,4,0)," ")</f>
        <v xml:space="preserve"> </v>
      </c>
      <c r="AL359" s="102" t="str">
        <f>IFERROR(VLOOKUP(C359,Plan1!A:E,5,0)," ")</f>
        <v xml:space="preserve"> </v>
      </c>
      <c r="AM359" s="102" t="str">
        <f>VLOOKUP(T359,Plan3!A:C,3,0)</f>
        <v xml:space="preserve">PECHUGA DE POLLO DESHUESADA </v>
      </c>
    </row>
    <row r="360" spans="1:39" s="103" customFormat="1" ht="12.75" customHeight="1" x14ac:dyDescent="0.15">
      <c r="A360" s="92" t="s">
        <v>2763</v>
      </c>
      <c r="B360" s="92" t="s">
        <v>97</v>
      </c>
      <c r="C360" s="92" t="s">
        <v>2662</v>
      </c>
      <c r="D360" s="93">
        <v>45786</v>
      </c>
      <c r="E360" s="94" t="s">
        <v>3467</v>
      </c>
      <c r="F360" s="95">
        <v>24</v>
      </c>
      <c r="G360" s="93">
        <v>45817</v>
      </c>
      <c r="H360" s="93">
        <v>45822</v>
      </c>
      <c r="I360" s="105"/>
      <c r="J360" s="105"/>
      <c r="K360" s="106"/>
      <c r="L360" s="107"/>
      <c r="M360" s="105"/>
      <c r="N360" s="93"/>
      <c r="O360" s="92" t="s">
        <v>9</v>
      </c>
      <c r="P360" s="92" t="s">
        <v>8</v>
      </c>
      <c r="Q360" s="92" t="s">
        <v>35</v>
      </c>
      <c r="R360" s="92"/>
      <c r="S360" s="98">
        <v>994368</v>
      </c>
      <c r="T360" s="92" t="s">
        <v>1107</v>
      </c>
      <c r="U360" s="92" t="s">
        <v>437</v>
      </c>
      <c r="V360" s="92" t="s">
        <v>501</v>
      </c>
      <c r="W360" s="96">
        <v>2200</v>
      </c>
      <c r="X360" s="97"/>
      <c r="Y360" s="94" t="s">
        <v>56</v>
      </c>
      <c r="Z360" s="99">
        <v>1792</v>
      </c>
      <c r="AA360" s="99"/>
      <c r="AB360" s="98"/>
      <c r="AC360" s="117"/>
      <c r="AD360" s="97"/>
      <c r="AE360" s="94"/>
      <c r="AF360" s="94"/>
      <c r="AG360" s="100" t="s">
        <v>1113</v>
      </c>
      <c r="AH360" s="100" t="str">
        <f>IFERROR(VLOOKUP(T:T,Plan2!A:D,4,0)," ")</f>
        <v xml:space="preserve"> </v>
      </c>
      <c r="AI360" s="100" t="str">
        <f>IFERROR(VLOOKUP(X:X,'base sif'!A:B,2,0)," ")</f>
        <v xml:space="preserve"> </v>
      </c>
      <c r="AJ360" s="100" t="s">
        <v>3582</v>
      </c>
      <c r="AK360" s="101" t="str">
        <f>IFERROR(VLOOKUP(C360,Plan1!A:E,4,0)," ")</f>
        <v xml:space="preserve"> </v>
      </c>
      <c r="AL360" s="102" t="str">
        <f>IFERROR(VLOOKUP(C360,Plan1!A:E,5,0)," ")</f>
        <v xml:space="preserve"> </v>
      </c>
      <c r="AM360" s="102" t="str">
        <f>VLOOKUP(T360,Plan3!A:C,3,0)</f>
        <v>TRUTRO CORTO</v>
      </c>
    </row>
    <row r="361" spans="1:39" s="103" customFormat="1" ht="12.75" customHeight="1" x14ac:dyDescent="0.15">
      <c r="A361" s="92" t="s">
        <v>2763</v>
      </c>
      <c r="B361" s="92" t="s">
        <v>97</v>
      </c>
      <c r="C361" s="92" t="s">
        <v>2663</v>
      </c>
      <c r="D361" s="93">
        <v>45786</v>
      </c>
      <c r="E361" s="94" t="s">
        <v>3468</v>
      </c>
      <c r="F361" s="95">
        <v>26</v>
      </c>
      <c r="G361" s="93">
        <v>45831</v>
      </c>
      <c r="H361" s="93">
        <v>45836</v>
      </c>
      <c r="I361" s="105"/>
      <c r="J361" s="105"/>
      <c r="K361" s="106"/>
      <c r="L361" s="107"/>
      <c r="M361" s="105"/>
      <c r="N361" s="93"/>
      <c r="O361" s="92" t="s">
        <v>9</v>
      </c>
      <c r="P361" s="92" t="s">
        <v>8</v>
      </c>
      <c r="Q361" s="92" t="s">
        <v>35</v>
      </c>
      <c r="R361" s="92"/>
      <c r="S361" s="98">
        <v>993399</v>
      </c>
      <c r="T361" s="92" t="s">
        <v>524</v>
      </c>
      <c r="U361" s="92" t="s">
        <v>437</v>
      </c>
      <c r="V361" s="92" t="s">
        <v>1101</v>
      </c>
      <c r="W361" s="96">
        <v>3300</v>
      </c>
      <c r="X361" s="97"/>
      <c r="Y361" s="94" t="s">
        <v>56</v>
      </c>
      <c r="Z361" s="99">
        <v>15296</v>
      </c>
      <c r="AA361" s="99"/>
      <c r="AB361" s="98"/>
      <c r="AC361" s="117"/>
      <c r="AD361" s="97"/>
      <c r="AE361" s="94"/>
      <c r="AF361" s="94"/>
      <c r="AG361" s="100" t="s">
        <v>1113</v>
      </c>
      <c r="AH361" s="100" t="str">
        <f>IFERROR(VLOOKUP(T:T,Plan2!A:D,4,0)," ")</f>
        <v xml:space="preserve"> </v>
      </c>
      <c r="AI361" s="100" t="str">
        <f>IFERROR(VLOOKUP(X:X,'base sif'!A:B,2,0)," ")</f>
        <v xml:space="preserve"> </v>
      </c>
      <c r="AJ361" s="100" t="s">
        <v>3582</v>
      </c>
      <c r="AK361" s="101" t="str">
        <f>IFERROR(VLOOKUP(C361,Plan1!A:E,4,0)," ")</f>
        <v xml:space="preserve"> </v>
      </c>
      <c r="AL361" s="102" t="str">
        <f>IFERROR(VLOOKUP(C361,Plan1!A:E,5,0)," ")</f>
        <v xml:space="preserve"> </v>
      </c>
      <c r="AM361" s="102" t="str">
        <f>VLOOKUP(T361,Plan3!A:C,3,0)</f>
        <v>FILETITOS DE PECHUGA</v>
      </c>
    </row>
    <row r="362" spans="1:39" s="103" customFormat="1" ht="12.75" customHeight="1" x14ac:dyDescent="0.15">
      <c r="A362" s="92" t="s">
        <v>2763</v>
      </c>
      <c r="B362" s="92" t="s">
        <v>97</v>
      </c>
      <c r="C362" s="92" t="s">
        <v>2664</v>
      </c>
      <c r="D362" s="93">
        <v>45786</v>
      </c>
      <c r="E362" s="94" t="s">
        <v>3468</v>
      </c>
      <c r="F362" s="95">
        <v>26</v>
      </c>
      <c r="G362" s="93">
        <v>45831</v>
      </c>
      <c r="H362" s="93">
        <v>45836</v>
      </c>
      <c r="I362" s="105"/>
      <c r="J362" s="105"/>
      <c r="K362" s="106"/>
      <c r="L362" s="107"/>
      <c r="M362" s="105"/>
      <c r="N362" s="93"/>
      <c r="O362" s="92" t="s">
        <v>9</v>
      </c>
      <c r="P362" s="92" t="s">
        <v>8</v>
      </c>
      <c r="Q362" s="92" t="s">
        <v>35</v>
      </c>
      <c r="R362" s="92"/>
      <c r="S362" s="98">
        <v>993398</v>
      </c>
      <c r="T362" s="92" t="s">
        <v>520</v>
      </c>
      <c r="U362" s="92" t="s">
        <v>437</v>
      </c>
      <c r="V362" s="92" t="s">
        <v>424</v>
      </c>
      <c r="W362" s="96">
        <v>3250</v>
      </c>
      <c r="X362" s="97"/>
      <c r="Y362" s="94" t="s">
        <v>56</v>
      </c>
      <c r="Z362" s="99">
        <v>8892</v>
      </c>
      <c r="AA362" s="99"/>
      <c r="AB362" s="98"/>
      <c r="AC362" s="117"/>
      <c r="AD362" s="97"/>
      <c r="AE362" s="94"/>
      <c r="AF362" s="94"/>
      <c r="AG362" s="100" t="s">
        <v>1113</v>
      </c>
      <c r="AH362" s="100" t="str">
        <f>IFERROR(VLOOKUP(T:T,Plan2!A:D,4,0)," ")</f>
        <v>FRANGO 4,5KGS</v>
      </c>
      <c r="AI362" s="100" t="str">
        <f>IFERROR(VLOOKUP(X:X,'base sif'!A:B,2,0)," ")</f>
        <v xml:space="preserve"> </v>
      </c>
      <c r="AJ362" s="100" t="s">
        <v>3582</v>
      </c>
      <c r="AK362" s="101" t="str">
        <f>IFERROR(VLOOKUP(C362,Plan1!A:E,4,0)," ")</f>
        <v xml:space="preserve"> </v>
      </c>
      <c r="AL362" s="102" t="str">
        <f>IFERROR(VLOOKUP(C362,Plan1!A:E,5,0)," ")</f>
        <v xml:space="preserve"> </v>
      </c>
      <c r="AM362" s="102" t="str">
        <f>VLOOKUP(T362,Plan3!A:C,3,0)</f>
        <v>FILETITOS DE PECHUGA</v>
      </c>
    </row>
    <row r="363" spans="1:39" s="103" customFormat="1" ht="12.75" customHeight="1" x14ac:dyDescent="0.15">
      <c r="A363" s="92" t="s">
        <v>2763</v>
      </c>
      <c r="B363" s="92" t="s">
        <v>97</v>
      </c>
      <c r="C363" s="92" t="s">
        <v>2665</v>
      </c>
      <c r="D363" s="93">
        <v>45786</v>
      </c>
      <c r="E363" s="94" t="s">
        <v>3469</v>
      </c>
      <c r="F363" s="95">
        <v>29</v>
      </c>
      <c r="G363" s="93">
        <v>45852</v>
      </c>
      <c r="H363" s="93">
        <v>45857</v>
      </c>
      <c r="I363" s="105"/>
      <c r="J363" s="105"/>
      <c r="K363" s="106"/>
      <c r="L363" s="107"/>
      <c r="M363" s="105"/>
      <c r="N363" s="93"/>
      <c r="O363" s="92" t="s">
        <v>9</v>
      </c>
      <c r="P363" s="92" t="s">
        <v>8</v>
      </c>
      <c r="Q363" s="92" t="s">
        <v>35</v>
      </c>
      <c r="R363" s="92"/>
      <c r="S363" s="98">
        <v>993399</v>
      </c>
      <c r="T363" s="92" t="s">
        <v>524</v>
      </c>
      <c r="U363" s="92" t="s">
        <v>437</v>
      </c>
      <c r="V363" s="92" t="s">
        <v>1101</v>
      </c>
      <c r="W363" s="96">
        <v>3300</v>
      </c>
      <c r="X363" s="97"/>
      <c r="Y363" s="94" t="s">
        <v>56</v>
      </c>
      <c r="Z363" s="99">
        <v>19392</v>
      </c>
      <c r="AA363" s="99"/>
      <c r="AB363" s="98"/>
      <c r="AC363" s="117"/>
      <c r="AD363" s="97"/>
      <c r="AE363" s="94"/>
      <c r="AF363" s="94"/>
      <c r="AG363" s="100" t="s">
        <v>1113</v>
      </c>
      <c r="AH363" s="100" t="str">
        <f>IFERROR(VLOOKUP(T:T,Plan2!A:D,4,0)," ")</f>
        <v xml:space="preserve"> </v>
      </c>
      <c r="AI363" s="100" t="str">
        <f>IFERROR(VLOOKUP(X:X,'base sif'!A:B,2,0)," ")</f>
        <v xml:space="preserve"> </v>
      </c>
      <c r="AJ363" s="100" t="s">
        <v>3582</v>
      </c>
      <c r="AK363" s="101" t="str">
        <f>IFERROR(VLOOKUP(C363,Plan1!A:E,4,0)," ")</f>
        <v xml:space="preserve"> </v>
      </c>
      <c r="AL363" s="102" t="str">
        <f>IFERROR(VLOOKUP(C363,Plan1!A:E,5,0)," ")</f>
        <v xml:space="preserve"> </v>
      </c>
      <c r="AM363" s="102" t="str">
        <f>VLOOKUP(T363,Plan3!A:C,3,0)</f>
        <v>FILETITOS DE PECHUGA</v>
      </c>
    </row>
    <row r="364" spans="1:39" s="103" customFormat="1" ht="12.75" customHeight="1" x14ac:dyDescent="0.15">
      <c r="A364" s="92" t="s">
        <v>2763</v>
      </c>
      <c r="B364" s="92" t="s">
        <v>97</v>
      </c>
      <c r="C364" s="92" t="s">
        <v>2666</v>
      </c>
      <c r="D364" s="93">
        <v>45786</v>
      </c>
      <c r="E364" s="94" t="s">
        <v>3469</v>
      </c>
      <c r="F364" s="95">
        <v>29</v>
      </c>
      <c r="G364" s="93">
        <v>45852</v>
      </c>
      <c r="H364" s="93">
        <v>45857</v>
      </c>
      <c r="I364" s="105"/>
      <c r="J364" s="105"/>
      <c r="K364" s="106"/>
      <c r="L364" s="107"/>
      <c r="M364" s="105"/>
      <c r="N364" s="93"/>
      <c r="O364" s="92" t="s">
        <v>9</v>
      </c>
      <c r="P364" s="92" t="s">
        <v>8</v>
      </c>
      <c r="Q364" s="92" t="s">
        <v>35</v>
      </c>
      <c r="R364" s="92"/>
      <c r="S364" s="98">
        <v>993541</v>
      </c>
      <c r="T364" s="92" t="s">
        <v>1105</v>
      </c>
      <c r="U364" s="92" t="s">
        <v>437</v>
      </c>
      <c r="V364" s="92" t="s">
        <v>493</v>
      </c>
      <c r="W364" s="96">
        <v>2200</v>
      </c>
      <c r="X364" s="97"/>
      <c r="Y364" s="94" t="s">
        <v>56</v>
      </c>
      <c r="Z364" s="99">
        <v>4800</v>
      </c>
      <c r="AA364" s="99"/>
      <c r="AB364" s="98"/>
      <c r="AC364" s="117"/>
      <c r="AD364" s="97"/>
      <c r="AE364" s="94"/>
      <c r="AF364" s="94"/>
      <c r="AG364" s="100" t="s">
        <v>1113</v>
      </c>
      <c r="AH364" s="100" t="str">
        <f>IFERROR(VLOOKUP(T:T,Plan2!A:D,4,0)," ")</f>
        <v xml:space="preserve"> </v>
      </c>
      <c r="AI364" s="100" t="str">
        <f>IFERROR(VLOOKUP(X:X,'base sif'!A:B,2,0)," ")</f>
        <v xml:space="preserve"> </v>
      </c>
      <c r="AJ364" s="100" t="s">
        <v>3582</v>
      </c>
      <c r="AK364" s="101" t="str">
        <f>IFERROR(VLOOKUP(C364,Plan1!A:E,4,0)," ")</f>
        <v xml:space="preserve"> </v>
      </c>
      <c r="AL364" s="102" t="str">
        <f>IFERROR(VLOOKUP(C364,Plan1!A:E,5,0)," ")</f>
        <v xml:space="preserve"> </v>
      </c>
      <c r="AM364" s="102" t="str">
        <f>VLOOKUP(T364,Plan3!A:C,3,0)</f>
        <v>TRUTRO ALA</v>
      </c>
    </row>
    <row r="365" spans="1:39" s="103" customFormat="1" ht="12.75" customHeight="1" x14ac:dyDescent="0.15">
      <c r="A365" s="92" t="s">
        <v>2763</v>
      </c>
      <c r="B365" s="92" t="s">
        <v>97</v>
      </c>
      <c r="C365" s="92" t="s">
        <v>2667</v>
      </c>
      <c r="D365" s="93">
        <v>45786</v>
      </c>
      <c r="E365" s="94" t="s">
        <v>3470</v>
      </c>
      <c r="F365" s="95">
        <v>28</v>
      </c>
      <c r="G365" s="93">
        <v>45845</v>
      </c>
      <c r="H365" s="93">
        <v>45850</v>
      </c>
      <c r="I365" s="105"/>
      <c r="J365" s="105"/>
      <c r="K365" s="106"/>
      <c r="L365" s="107"/>
      <c r="M365" s="105"/>
      <c r="N365" s="93"/>
      <c r="O365" s="92" t="s">
        <v>9</v>
      </c>
      <c r="P365" s="92" t="s">
        <v>8</v>
      </c>
      <c r="Q365" s="92" t="s">
        <v>35</v>
      </c>
      <c r="R365" s="92"/>
      <c r="S365" s="98">
        <v>237298</v>
      </c>
      <c r="T365" s="92" t="s">
        <v>1227</v>
      </c>
      <c r="U365" s="92" t="s">
        <v>437</v>
      </c>
      <c r="V365" s="92" t="s">
        <v>43</v>
      </c>
      <c r="W365" s="96">
        <v>3400</v>
      </c>
      <c r="X365" s="97"/>
      <c r="Y365" s="94" t="s">
        <v>56</v>
      </c>
      <c r="Z365" s="99">
        <v>10969.6</v>
      </c>
      <c r="AA365" s="99"/>
      <c r="AB365" s="98"/>
      <c r="AC365" s="117"/>
      <c r="AD365" s="97"/>
      <c r="AE365" s="94"/>
      <c r="AF365" s="94"/>
      <c r="AG365" s="100" t="s">
        <v>1113</v>
      </c>
      <c r="AH365" s="100" t="str">
        <f>IFERROR(VLOOKUP(T:T,Plan2!A:D,4,0)," ")</f>
        <v xml:space="preserve"> </v>
      </c>
      <c r="AI365" s="100" t="str">
        <f>IFERROR(VLOOKUP(X:X,'base sif'!A:B,2,0)," ")</f>
        <v xml:space="preserve"> </v>
      </c>
      <c r="AJ365" s="100" t="s">
        <v>3582</v>
      </c>
      <c r="AK365" s="101" t="str">
        <f>IFERROR(VLOOKUP(C365,Plan1!A:E,4,0)," ")</f>
        <v xml:space="preserve"> </v>
      </c>
      <c r="AL365" s="102" t="str">
        <f>IFERROR(VLOOKUP(C365,Plan1!A:E,5,0)," ")</f>
        <v xml:space="preserve"> </v>
      </c>
      <c r="AM365" s="102" t="str">
        <f>VLOOKUP(T365,Plan3!A:C,3,0)</f>
        <v xml:space="preserve">PECHUGA DE POLLO DESHUESADA </v>
      </c>
    </row>
    <row r="366" spans="1:39" s="103" customFormat="1" ht="12.75" customHeight="1" x14ac:dyDescent="0.15">
      <c r="A366" s="92" t="s">
        <v>2763</v>
      </c>
      <c r="B366" s="92" t="s">
        <v>97</v>
      </c>
      <c r="C366" s="92" t="s">
        <v>2668</v>
      </c>
      <c r="D366" s="93">
        <v>45786</v>
      </c>
      <c r="E366" s="94" t="s">
        <v>3470</v>
      </c>
      <c r="F366" s="95">
        <v>28</v>
      </c>
      <c r="G366" s="93">
        <v>45845</v>
      </c>
      <c r="H366" s="93">
        <v>45850</v>
      </c>
      <c r="I366" s="105"/>
      <c r="J366" s="105"/>
      <c r="K366" s="106"/>
      <c r="L366" s="107"/>
      <c r="M366" s="105"/>
      <c r="N366" s="93"/>
      <c r="O366" s="92" t="s">
        <v>9</v>
      </c>
      <c r="P366" s="92" t="s">
        <v>8</v>
      </c>
      <c r="Q366" s="92" t="s">
        <v>35</v>
      </c>
      <c r="R366" s="92"/>
      <c r="S366" s="98">
        <v>994368</v>
      </c>
      <c r="T366" s="92" t="s">
        <v>1107</v>
      </c>
      <c r="U366" s="92" t="s">
        <v>437</v>
      </c>
      <c r="V366" s="92" t="s">
        <v>501</v>
      </c>
      <c r="W366" s="96">
        <v>2200</v>
      </c>
      <c r="X366" s="97"/>
      <c r="Y366" s="94" t="s">
        <v>56</v>
      </c>
      <c r="Z366" s="99">
        <v>4044.8</v>
      </c>
      <c r="AA366" s="99"/>
      <c r="AB366" s="98"/>
      <c r="AC366" s="117"/>
      <c r="AD366" s="97"/>
      <c r="AE366" s="94"/>
      <c r="AF366" s="94"/>
      <c r="AG366" s="100" t="s">
        <v>1113</v>
      </c>
      <c r="AH366" s="100" t="str">
        <f>IFERROR(VLOOKUP(T:T,Plan2!A:D,4,0)," ")</f>
        <v xml:space="preserve"> </v>
      </c>
      <c r="AI366" s="100" t="str">
        <f>IFERROR(VLOOKUP(X:X,'base sif'!A:B,2,0)," ")</f>
        <v xml:space="preserve"> </v>
      </c>
      <c r="AJ366" s="100" t="s">
        <v>3582</v>
      </c>
      <c r="AK366" s="101" t="str">
        <f>IFERROR(VLOOKUP(C366,Plan1!A:E,4,0)," ")</f>
        <v xml:space="preserve"> </v>
      </c>
      <c r="AL366" s="102" t="str">
        <f>IFERROR(VLOOKUP(C366,Plan1!A:E,5,0)," ")</f>
        <v xml:space="preserve"> </v>
      </c>
      <c r="AM366" s="102" t="str">
        <f>VLOOKUP(T366,Plan3!A:C,3,0)</f>
        <v>TRUTRO CORTO</v>
      </c>
    </row>
    <row r="367" spans="1:39" s="103" customFormat="1" ht="12.75" customHeight="1" x14ac:dyDescent="0.15">
      <c r="A367" s="92" t="s">
        <v>2763</v>
      </c>
      <c r="B367" s="92" t="s">
        <v>97</v>
      </c>
      <c r="C367" s="92" t="s">
        <v>2669</v>
      </c>
      <c r="D367" s="93">
        <v>45786</v>
      </c>
      <c r="E367" s="94" t="s">
        <v>3470</v>
      </c>
      <c r="F367" s="95">
        <v>28</v>
      </c>
      <c r="G367" s="93">
        <v>45845</v>
      </c>
      <c r="H367" s="93">
        <v>45850</v>
      </c>
      <c r="I367" s="105"/>
      <c r="J367" s="105"/>
      <c r="K367" s="106"/>
      <c r="L367" s="107"/>
      <c r="M367" s="105"/>
      <c r="N367" s="93"/>
      <c r="O367" s="92" t="s">
        <v>9</v>
      </c>
      <c r="P367" s="92" t="s">
        <v>8</v>
      </c>
      <c r="Q367" s="92" t="s">
        <v>35</v>
      </c>
      <c r="R367" s="92"/>
      <c r="S367" s="98">
        <v>993398</v>
      </c>
      <c r="T367" s="92" t="s">
        <v>520</v>
      </c>
      <c r="U367" s="92" t="s">
        <v>437</v>
      </c>
      <c r="V367" s="92" t="s">
        <v>424</v>
      </c>
      <c r="W367" s="96">
        <v>3250</v>
      </c>
      <c r="X367" s="97"/>
      <c r="Y367" s="94" t="s">
        <v>56</v>
      </c>
      <c r="Z367" s="99">
        <v>8577</v>
      </c>
      <c r="AA367" s="99"/>
      <c r="AB367" s="98"/>
      <c r="AC367" s="117"/>
      <c r="AD367" s="97"/>
      <c r="AE367" s="94"/>
      <c r="AF367" s="94"/>
      <c r="AG367" s="100" t="s">
        <v>1113</v>
      </c>
      <c r="AH367" s="100" t="str">
        <f>IFERROR(VLOOKUP(T:T,Plan2!A:D,4,0)," ")</f>
        <v>FRANGO 4,5KGS</v>
      </c>
      <c r="AI367" s="100" t="str">
        <f>IFERROR(VLOOKUP(X:X,'base sif'!A:B,2,0)," ")</f>
        <v xml:space="preserve"> </v>
      </c>
      <c r="AJ367" s="100" t="s">
        <v>3582</v>
      </c>
      <c r="AK367" s="101" t="str">
        <f>IFERROR(VLOOKUP(C367,Plan1!A:E,4,0)," ")</f>
        <v xml:space="preserve"> </v>
      </c>
      <c r="AL367" s="102" t="str">
        <f>IFERROR(VLOOKUP(C367,Plan1!A:E,5,0)," ")</f>
        <v xml:space="preserve"> </v>
      </c>
      <c r="AM367" s="102" t="str">
        <f>VLOOKUP(T367,Plan3!A:C,3,0)</f>
        <v>FILETITOS DE PECHUGA</v>
      </c>
    </row>
    <row r="368" spans="1:39" s="103" customFormat="1" ht="12.75" customHeight="1" x14ac:dyDescent="0.15">
      <c r="A368" s="92" t="s">
        <v>2763</v>
      </c>
      <c r="B368" s="92" t="s">
        <v>97</v>
      </c>
      <c r="C368" s="92" t="s">
        <v>2670</v>
      </c>
      <c r="D368" s="93">
        <v>45786</v>
      </c>
      <c r="E368" s="94" t="s">
        <v>3471</v>
      </c>
      <c r="F368" s="95">
        <v>28</v>
      </c>
      <c r="G368" s="93">
        <v>45845</v>
      </c>
      <c r="H368" s="93">
        <v>45850</v>
      </c>
      <c r="I368" s="105"/>
      <c r="J368" s="105"/>
      <c r="K368" s="106"/>
      <c r="L368" s="107"/>
      <c r="M368" s="105"/>
      <c r="N368" s="93"/>
      <c r="O368" s="92" t="s">
        <v>9</v>
      </c>
      <c r="P368" s="92" t="s">
        <v>8</v>
      </c>
      <c r="Q368" s="92" t="s">
        <v>35</v>
      </c>
      <c r="R368" s="92"/>
      <c r="S368" s="98">
        <v>237298</v>
      </c>
      <c r="T368" s="92" t="s">
        <v>1227</v>
      </c>
      <c r="U368" s="92" t="s">
        <v>437</v>
      </c>
      <c r="V368" s="92" t="s">
        <v>43</v>
      </c>
      <c r="W368" s="96">
        <v>3400</v>
      </c>
      <c r="X368" s="97"/>
      <c r="Y368" s="94" t="s">
        <v>56</v>
      </c>
      <c r="Z368" s="99">
        <v>16819.2</v>
      </c>
      <c r="AA368" s="99"/>
      <c r="AB368" s="98"/>
      <c r="AC368" s="117"/>
      <c r="AD368" s="97"/>
      <c r="AE368" s="94"/>
      <c r="AF368" s="94"/>
      <c r="AG368" s="100" t="s">
        <v>1113</v>
      </c>
      <c r="AH368" s="100" t="str">
        <f>IFERROR(VLOOKUP(T:T,Plan2!A:D,4,0)," ")</f>
        <v xml:space="preserve"> </v>
      </c>
      <c r="AI368" s="100" t="str">
        <f>IFERROR(VLOOKUP(X:X,'base sif'!A:B,2,0)," ")</f>
        <v xml:space="preserve"> </v>
      </c>
      <c r="AJ368" s="100" t="s">
        <v>3582</v>
      </c>
      <c r="AK368" s="101" t="str">
        <f>IFERROR(VLOOKUP(C368,Plan1!A:E,4,0)," ")</f>
        <v xml:space="preserve"> </v>
      </c>
      <c r="AL368" s="102" t="str">
        <f>IFERROR(VLOOKUP(C368,Plan1!A:E,5,0)," ")</f>
        <v xml:space="preserve"> </v>
      </c>
      <c r="AM368" s="102" t="str">
        <f>VLOOKUP(T368,Plan3!A:C,3,0)</f>
        <v xml:space="preserve">PECHUGA DE POLLO DESHUESADA </v>
      </c>
    </row>
    <row r="369" spans="1:39" s="103" customFormat="1" ht="12.75" customHeight="1" x14ac:dyDescent="0.15">
      <c r="A369" s="190" t="s">
        <v>2763</v>
      </c>
      <c r="B369" s="92" t="s">
        <v>97</v>
      </c>
      <c r="C369" s="92" t="s">
        <v>2671</v>
      </c>
      <c r="D369" s="93">
        <v>45786</v>
      </c>
      <c r="E369" s="94" t="s">
        <v>3471</v>
      </c>
      <c r="F369" s="95">
        <v>28</v>
      </c>
      <c r="G369" s="93">
        <v>45845</v>
      </c>
      <c r="H369" s="93">
        <v>45850</v>
      </c>
      <c r="I369" s="105"/>
      <c r="J369" s="105"/>
      <c r="K369" s="106"/>
      <c r="L369" s="107"/>
      <c r="M369" s="105"/>
      <c r="N369" s="93"/>
      <c r="O369" s="92" t="s">
        <v>9</v>
      </c>
      <c r="P369" s="92" t="s">
        <v>8</v>
      </c>
      <c r="Q369" s="92" t="s">
        <v>35</v>
      </c>
      <c r="R369" s="92"/>
      <c r="S369" s="98">
        <v>993546</v>
      </c>
      <c r="T369" s="92" t="s">
        <v>1109</v>
      </c>
      <c r="U369" s="92" t="s">
        <v>437</v>
      </c>
      <c r="V369" s="92" t="s">
        <v>479</v>
      </c>
      <c r="W369" s="96">
        <v>2350</v>
      </c>
      <c r="X369" s="97"/>
      <c r="Y369" s="94" t="s">
        <v>56</v>
      </c>
      <c r="Z369" s="99">
        <v>2393.6</v>
      </c>
      <c r="AA369" s="99"/>
      <c r="AB369" s="98"/>
      <c r="AC369" s="117"/>
      <c r="AD369" s="97"/>
      <c r="AE369" s="94"/>
      <c r="AF369" s="94"/>
      <c r="AG369" s="100" t="s">
        <v>1113</v>
      </c>
      <c r="AH369" s="100" t="str">
        <f>IFERROR(VLOOKUP(T:T,Plan2!A:D,4,0)," ")</f>
        <v xml:space="preserve"> </v>
      </c>
      <c r="AI369" s="100" t="str">
        <f>IFERROR(VLOOKUP(X:X,'base sif'!A:B,2,0)," ")</f>
        <v xml:space="preserve"> </v>
      </c>
      <c r="AJ369" s="100" t="s">
        <v>3582</v>
      </c>
      <c r="AK369" s="101" t="str">
        <f>IFERROR(VLOOKUP(C369,Plan1!A:E,4,0)," ")</f>
        <v xml:space="preserve"> </v>
      </c>
      <c r="AL369" s="102" t="str">
        <f>IFERROR(VLOOKUP(C369,Plan1!A:E,5,0)," ")</f>
        <v xml:space="preserve"> </v>
      </c>
      <c r="AM369" s="102" t="str">
        <f>VLOOKUP(T369,Plan3!A:C,3,0)</f>
        <v>TRUTRO LARGO</v>
      </c>
    </row>
    <row r="370" spans="1:39" s="103" customFormat="1" ht="12.75" customHeight="1" x14ac:dyDescent="0.15">
      <c r="A370" s="190" t="s">
        <v>2763</v>
      </c>
      <c r="B370" s="92" t="s">
        <v>97</v>
      </c>
      <c r="C370" s="92" t="s">
        <v>2672</v>
      </c>
      <c r="D370" s="93">
        <v>45786</v>
      </c>
      <c r="E370" s="94" t="s">
        <v>3471</v>
      </c>
      <c r="F370" s="95">
        <v>28</v>
      </c>
      <c r="G370" s="93">
        <v>45845</v>
      </c>
      <c r="H370" s="93">
        <v>45850</v>
      </c>
      <c r="I370" s="105"/>
      <c r="J370" s="105"/>
      <c r="K370" s="106"/>
      <c r="L370" s="107"/>
      <c r="M370" s="105"/>
      <c r="N370" s="93"/>
      <c r="O370" s="92" t="s">
        <v>9</v>
      </c>
      <c r="P370" s="92" t="s">
        <v>8</v>
      </c>
      <c r="Q370" s="92" t="s">
        <v>35</v>
      </c>
      <c r="R370" s="92"/>
      <c r="S370" s="98">
        <v>993543</v>
      </c>
      <c r="T370" s="92" t="s">
        <v>526</v>
      </c>
      <c r="U370" s="92" t="s">
        <v>437</v>
      </c>
      <c r="V370" s="92" t="s">
        <v>318</v>
      </c>
      <c r="W370" s="96">
        <v>1650</v>
      </c>
      <c r="X370" s="97"/>
      <c r="Y370" s="94" t="s">
        <v>56</v>
      </c>
      <c r="Z370" s="99">
        <v>4224</v>
      </c>
      <c r="AA370" s="99"/>
      <c r="AB370" s="98"/>
      <c r="AC370" s="117"/>
      <c r="AD370" s="97"/>
      <c r="AE370" s="94"/>
      <c r="AF370" s="94"/>
      <c r="AG370" s="100" t="s">
        <v>1113</v>
      </c>
      <c r="AH370" s="100" t="str">
        <f>IFERROR(VLOOKUP(T:T,Plan2!A:D,4,0)," ")</f>
        <v xml:space="preserve"> </v>
      </c>
      <c r="AI370" s="100" t="str">
        <f>IFERROR(VLOOKUP(X:X,'base sif'!A:B,2,0)," ")</f>
        <v xml:space="preserve"> </v>
      </c>
      <c r="AJ370" s="100" t="s">
        <v>3582</v>
      </c>
      <c r="AK370" s="101" t="str">
        <f>IFERROR(VLOOKUP(C370,Plan1!A:E,4,0)," ")</f>
        <v xml:space="preserve"> </v>
      </c>
      <c r="AL370" s="102" t="str">
        <f>IFERROR(VLOOKUP(C370,Plan1!A:E,5,0)," ")</f>
        <v xml:space="preserve"> </v>
      </c>
      <c r="AM370" s="102" t="str">
        <f>VLOOKUP(T370,Plan3!A:C,3,0)</f>
        <v>TRUTRO ENTERO</v>
      </c>
    </row>
    <row r="371" spans="1:39" s="103" customFormat="1" ht="12.75" customHeight="1" x14ac:dyDescent="0.15">
      <c r="A371" s="190"/>
      <c r="B371" s="92" t="s">
        <v>46</v>
      </c>
      <c r="C371" s="92" t="s">
        <v>3305</v>
      </c>
      <c r="D371" s="93">
        <v>45848</v>
      </c>
      <c r="E371" s="94" t="s">
        <v>3296</v>
      </c>
      <c r="F371" s="95">
        <v>32</v>
      </c>
      <c r="G371" s="93">
        <v>45873</v>
      </c>
      <c r="H371" s="93">
        <v>45878</v>
      </c>
      <c r="I371" s="105">
        <v>45873</v>
      </c>
      <c r="J371" s="105">
        <v>45873</v>
      </c>
      <c r="K371" s="106">
        <f t="shared" ref="K371:K386" si="66">WEEKNUM(I371)</f>
        <v>32</v>
      </c>
      <c r="L371" s="107">
        <f t="shared" ref="L371:L386" si="67">K371-F371</f>
        <v>0</v>
      </c>
      <c r="M371" s="105">
        <v>45873</v>
      </c>
      <c r="N371" s="93">
        <v>45877</v>
      </c>
      <c r="O371" s="92" t="s">
        <v>9</v>
      </c>
      <c r="P371" s="92" t="s">
        <v>8</v>
      </c>
      <c r="Q371" s="92" t="s">
        <v>35</v>
      </c>
      <c r="R371" s="92" t="s">
        <v>3002</v>
      </c>
      <c r="S371" s="98">
        <v>586307</v>
      </c>
      <c r="T371" s="92" t="s">
        <v>13</v>
      </c>
      <c r="U371" s="92" t="s">
        <v>438</v>
      </c>
      <c r="V371" s="92" t="s">
        <v>12</v>
      </c>
      <c r="W371" s="96">
        <v>2500</v>
      </c>
      <c r="X371" s="97">
        <v>60</v>
      </c>
      <c r="Y371" s="94" t="s">
        <v>7</v>
      </c>
      <c r="Z371" s="99">
        <v>24488.35</v>
      </c>
      <c r="AA371" s="99">
        <v>24488.35</v>
      </c>
      <c r="AB371" s="98">
        <v>1192</v>
      </c>
      <c r="AC371" s="117" t="s">
        <v>3562</v>
      </c>
      <c r="AD371" s="97">
        <v>994837</v>
      </c>
      <c r="AE371" s="94" t="s">
        <v>3539</v>
      </c>
      <c r="AF371" s="94" t="s">
        <v>3551</v>
      </c>
      <c r="AG371" s="100" t="str">
        <f t="shared" ref="AG371:AG377" si="68">IF(AND(M:M&lt;=H:H,M:M&gt;=G:G),"FACTURADO EN FECHA","FACTURADO CON ATRASO")</f>
        <v>FACTURADO EN FECHA</v>
      </c>
      <c r="AH371" s="100" t="str">
        <f>IFERROR(VLOOKUP(T:T,Plan2!A:D,4,0)," ")</f>
        <v xml:space="preserve"> </v>
      </c>
      <c r="AI371" s="100" t="str">
        <f>IFERROR(VLOOKUP(X:X,'base sif'!A:B,2,0)," ")</f>
        <v>30.918 - TRES PASSOS - AB.SUINOS/IND.</v>
      </c>
      <c r="AJ371" s="100" t="str">
        <f>IFERROR(VLOOKUP(C371,Plan1!A:E,3,0)," ")</f>
        <v xml:space="preserve"> </v>
      </c>
      <c r="AK371" s="101" t="str">
        <f>IFERROR(VLOOKUP(C371,Plan1!A:E,4,0)," ")</f>
        <v xml:space="preserve"> </v>
      </c>
      <c r="AL371" s="102" t="str">
        <f>IFERROR(VLOOKUP(C371,Plan1!A:E,5,0)," ")</f>
        <v xml:space="preserve"> </v>
      </c>
      <c r="AM371" s="102" t="str">
        <f>VLOOKUP(T371,Plan3!A:C,3,0)</f>
        <v>CHULETA VETADA</v>
      </c>
    </row>
    <row r="372" spans="1:39" s="103" customFormat="1" ht="12.75" customHeight="1" x14ac:dyDescent="0.15">
      <c r="A372" s="190"/>
      <c r="B372" s="92" t="s">
        <v>46</v>
      </c>
      <c r="C372" s="92" t="s">
        <v>3563</v>
      </c>
      <c r="D372" s="93">
        <v>45868</v>
      </c>
      <c r="E372" s="94" t="s">
        <v>3564</v>
      </c>
      <c r="F372" s="95">
        <v>32</v>
      </c>
      <c r="G372" s="93">
        <v>45873</v>
      </c>
      <c r="H372" s="93">
        <v>45879</v>
      </c>
      <c r="I372" s="105">
        <v>45874</v>
      </c>
      <c r="J372" s="105">
        <v>45874</v>
      </c>
      <c r="K372" s="106">
        <f t="shared" si="66"/>
        <v>32</v>
      </c>
      <c r="L372" s="107">
        <f t="shared" si="67"/>
        <v>0</v>
      </c>
      <c r="M372" s="105">
        <v>45873</v>
      </c>
      <c r="N372" s="93">
        <v>45874</v>
      </c>
      <c r="O372" s="92" t="s">
        <v>9</v>
      </c>
      <c r="P372" s="92" t="s">
        <v>8</v>
      </c>
      <c r="Q372" s="92" t="s">
        <v>35</v>
      </c>
      <c r="R372" s="92" t="s">
        <v>1086</v>
      </c>
      <c r="S372" s="98">
        <v>586307</v>
      </c>
      <c r="T372" s="92" t="s">
        <v>13</v>
      </c>
      <c r="U372" s="92" t="s">
        <v>438</v>
      </c>
      <c r="V372" s="92" t="s">
        <v>12</v>
      </c>
      <c r="W372" s="96">
        <v>2550</v>
      </c>
      <c r="X372" s="97">
        <v>876</v>
      </c>
      <c r="Y372" s="94" t="s">
        <v>7</v>
      </c>
      <c r="Z372" s="99">
        <v>24369.45</v>
      </c>
      <c r="AA372" s="99">
        <v>24369.45</v>
      </c>
      <c r="AB372" s="98">
        <v>1278</v>
      </c>
      <c r="AC372" s="117" t="s">
        <v>3748</v>
      </c>
      <c r="AD372" s="97">
        <v>1001136</v>
      </c>
      <c r="AE372" s="94" t="s">
        <v>3356</v>
      </c>
      <c r="AF372" s="94" t="s">
        <v>3565</v>
      </c>
      <c r="AG372" s="100" t="str">
        <f t="shared" si="68"/>
        <v>FACTURADO EN FECHA</v>
      </c>
      <c r="AH372" s="100" t="str">
        <f>IFERROR(VLOOKUP(T:T,Plan2!A:D,4,0)," ")</f>
        <v xml:space="preserve"> </v>
      </c>
      <c r="AI372" s="100" t="str">
        <f>IFERROR(VLOOKUP(X:X,'base sif'!A:B,2,0)," ")</f>
        <v>36.827 - ANA RECH - AB.SUINOS/IND.</v>
      </c>
      <c r="AJ372" s="100" t="str">
        <f>IFERROR(VLOOKUP(C372,Plan1!A:E,3,0)," ")</f>
        <v xml:space="preserve"> </v>
      </c>
      <c r="AK372" s="101" t="str">
        <f>IFERROR(VLOOKUP(C372,Plan1!A:E,4,0)," ")</f>
        <v xml:space="preserve"> </v>
      </c>
      <c r="AL372" s="102" t="str">
        <f>IFERROR(VLOOKUP(C372,Plan1!A:E,5,0)," ")</f>
        <v xml:space="preserve"> </v>
      </c>
      <c r="AM372" s="102" t="str">
        <f>VLOOKUP(T372,Plan3!A:C,3,0)</f>
        <v>CHULETA VETADA</v>
      </c>
    </row>
    <row r="373" spans="1:39" s="103" customFormat="1" ht="12.75" customHeight="1" x14ac:dyDescent="0.15">
      <c r="A373" s="190"/>
      <c r="B373" s="92" t="s">
        <v>46</v>
      </c>
      <c r="C373" s="92" t="s">
        <v>3299</v>
      </c>
      <c r="D373" s="93">
        <v>45848</v>
      </c>
      <c r="E373" s="94" t="s">
        <v>3392</v>
      </c>
      <c r="F373" s="95">
        <v>32</v>
      </c>
      <c r="G373" s="93">
        <v>45873</v>
      </c>
      <c r="H373" s="93">
        <v>45879</v>
      </c>
      <c r="I373" s="105">
        <v>45875</v>
      </c>
      <c r="J373" s="105">
        <v>45875</v>
      </c>
      <c r="K373" s="106">
        <f t="shared" si="66"/>
        <v>32</v>
      </c>
      <c r="L373" s="107">
        <f t="shared" si="67"/>
        <v>0</v>
      </c>
      <c r="M373" s="105">
        <v>45875</v>
      </c>
      <c r="N373" s="93">
        <v>45876</v>
      </c>
      <c r="O373" s="92" t="s">
        <v>9</v>
      </c>
      <c r="P373" s="92" t="s">
        <v>8</v>
      </c>
      <c r="Q373" s="92" t="s">
        <v>35</v>
      </c>
      <c r="R373" s="92" t="s">
        <v>10</v>
      </c>
      <c r="S373" s="98">
        <v>993277</v>
      </c>
      <c r="T373" s="92" t="s">
        <v>427</v>
      </c>
      <c r="U373" s="92" t="s">
        <v>438</v>
      </c>
      <c r="V373" s="92" t="s">
        <v>428</v>
      </c>
      <c r="W373" s="96">
        <v>2950</v>
      </c>
      <c r="X373" s="97">
        <v>490</v>
      </c>
      <c r="Y373" s="94" t="s">
        <v>7</v>
      </c>
      <c r="Z373" s="99">
        <v>24470.29</v>
      </c>
      <c r="AA373" s="99">
        <v>24470.29</v>
      </c>
      <c r="AB373" s="98">
        <v>1169</v>
      </c>
      <c r="AC373" s="117" t="s">
        <v>3749</v>
      </c>
      <c r="AD373" s="97">
        <v>994785</v>
      </c>
      <c r="AE373" s="94" t="s">
        <v>3083</v>
      </c>
      <c r="AF373" s="94" t="s">
        <v>3084</v>
      </c>
      <c r="AG373" s="100" t="str">
        <f t="shared" si="68"/>
        <v>FACTURADO EN FECHA</v>
      </c>
      <c r="AH373" s="100" t="str">
        <f>IFERROR(VLOOKUP(T:T,Plan2!A:D,4,0)," ")</f>
        <v xml:space="preserve"> </v>
      </c>
      <c r="AI373" s="100" t="str">
        <f>IFERROR(VLOOKUP(X:X,'base sif'!A:B,2,0)," ")</f>
        <v>30.136 - SEARA</v>
      </c>
      <c r="AJ373" s="100" t="str">
        <f>IFERROR(VLOOKUP(C373,Plan1!A:E,3,0)," ")</f>
        <v xml:space="preserve"> </v>
      </c>
      <c r="AK373" s="101" t="str">
        <f>IFERROR(VLOOKUP(C373,Plan1!A:E,4,0)," ")</f>
        <v xml:space="preserve"> </v>
      </c>
      <c r="AL373" s="102" t="str">
        <f>IFERROR(VLOOKUP(C373,Plan1!A:E,5,0)," ")</f>
        <v xml:space="preserve"> </v>
      </c>
      <c r="AM373" s="102" t="str">
        <f>VLOOKUP(T373,Plan3!A:C,3,0)</f>
        <v>PULPA PIERNA</v>
      </c>
    </row>
    <row r="374" spans="1:39" s="103" customFormat="1" ht="12.75" customHeight="1" x14ac:dyDescent="0.15">
      <c r="A374" s="190"/>
      <c r="B374" s="92" t="s">
        <v>46</v>
      </c>
      <c r="C374" s="92" t="s">
        <v>3302</v>
      </c>
      <c r="D374" s="93">
        <v>45848</v>
      </c>
      <c r="E374" s="94" t="s">
        <v>3295</v>
      </c>
      <c r="F374" s="95">
        <v>32</v>
      </c>
      <c r="G374" s="93">
        <v>45873</v>
      </c>
      <c r="H374" s="93">
        <v>45877</v>
      </c>
      <c r="I374" s="105">
        <v>45876</v>
      </c>
      <c r="J374" s="105">
        <v>45875</v>
      </c>
      <c r="K374" s="106">
        <f t="shared" si="66"/>
        <v>32</v>
      </c>
      <c r="L374" s="107">
        <f t="shared" si="67"/>
        <v>0</v>
      </c>
      <c r="M374" s="105">
        <v>45875</v>
      </c>
      <c r="N374" s="93">
        <v>45877</v>
      </c>
      <c r="O374" s="92" t="s">
        <v>9</v>
      </c>
      <c r="P374" s="92" t="s">
        <v>8</v>
      </c>
      <c r="Q374" s="92" t="s">
        <v>35</v>
      </c>
      <c r="R374" s="92" t="s">
        <v>10</v>
      </c>
      <c r="S374" s="98">
        <v>70130</v>
      </c>
      <c r="T374" s="92" t="s">
        <v>11</v>
      </c>
      <c r="U374" s="92" t="s">
        <v>438</v>
      </c>
      <c r="V374" s="92" t="s">
        <v>37</v>
      </c>
      <c r="W374" s="96">
        <v>2300</v>
      </c>
      <c r="X374" s="97">
        <v>490</v>
      </c>
      <c r="Y374" s="94" t="s">
        <v>7</v>
      </c>
      <c r="Z374" s="99">
        <v>24466.49</v>
      </c>
      <c r="AA374" s="99">
        <v>24466.49</v>
      </c>
      <c r="AB374" s="98">
        <v>1181</v>
      </c>
      <c r="AC374" s="117" t="s">
        <v>3750</v>
      </c>
      <c r="AD374" s="97">
        <v>1001739</v>
      </c>
      <c r="AE374" s="94" t="s">
        <v>3076</v>
      </c>
      <c r="AF374" s="94" t="s">
        <v>3077</v>
      </c>
      <c r="AG374" s="100" t="str">
        <f t="shared" si="68"/>
        <v>FACTURADO EN FECHA</v>
      </c>
      <c r="AH374" s="100" t="str">
        <f>IFERROR(VLOOKUP(T:T,Plan2!A:D,4,0)," ")</f>
        <v xml:space="preserve"> </v>
      </c>
      <c r="AI374" s="100" t="str">
        <f>IFERROR(VLOOKUP(X:X,'base sif'!A:B,2,0)," ")</f>
        <v>30.136 - SEARA</v>
      </c>
      <c r="AJ374" s="100" t="str">
        <f>IFERROR(VLOOKUP(C374,Plan1!A:E,3,0)," ")</f>
        <v xml:space="preserve"> </v>
      </c>
      <c r="AK374" s="101" t="str">
        <f>IFERROR(VLOOKUP(C374,Plan1!A:E,4,0)," ")</f>
        <v xml:space="preserve"> </v>
      </c>
      <c r="AL374" s="102" t="str">
        <f>IFERROR(VLOOKUP(C374,Plan1!A:E,5,0)," ")</f>
        <v xml:space="preserve"> </v>
      </c>
      <c r="AM374" s="102" t="str">
        <f>VLOOKUP(T374,Plan3!A:C,3,0)</f>
        <v>CHULETA CENTRO</v>
      </c>
    </row>
    <row r="375" spans="1:39" s="103" customFormat="1" ht="12.75" customHeight="1" x14ac:dyDescent="0.15">
      <c r="A375" s="190"/>
      <c r="B375" s="92" t="s">
        <v>46</v>
      </c>
      <c r="C375" s="92" t="s">
        <v>3304</v>
      </c>
      <c r="D375" s="93">
        <v>45848</v>
      </c>
      <c r="E375" s="94" t="s">
        <v>3296</v>
      </c>
      <c r="F375" s="95">
        <v>32</v>
      </c>
      <c r="G375" s="93">
        <v>45873</v>
      </c>
      <c r="H375" s="93">
        <v>45879</v>
      </c>
      <c r="I375" s="105">
        <v>45877</v>
      </c>
      <c r="J375" s="105">
        <v>45877</v>
      </c>
      <c r="K375" s="106">
        <f t="shared" si="66"/>
        <v>32</v>
      </c>
      <c r="L375" s="107">
        <f t="shared" si="67"/>
        <v>0</v>
      </c>
      <c r="M375" s="105">
        <v>45877</v>
      </c>
      <c r="N375" s="93">
        <v>45881</v>
      </c>
      <c r="O375" s="92" t="s">
        <v>9</v>
      </c>
      <c r="P375" s="92" t="s">
        <v>8</v>
      </c>
      <c r="Q375" s="92" t="s">
        <v>35</v>
      </c>
      <c r="R375" s="92" t="s">
        <v>3002</v>
      </c>
      <c r="S375" s="98">
        <v>586307</v>
      </c>
      <c r="T375" s="92" t="s">
        <v>13</v>
      </c>
      <c r="U375" s="92" t="s">
        <v>438</v>
      </c>
      <c r="V375" s="92" t="s">
        <v>12</v>
      </c>
      <c r="W375" s="96">
        <v>2500</v>
      </c>
      <c r="X375" s="97">
        <v>876</v>
      </c>
      <c r="Y375" s="94" t="s">
        <v>7</v>
      </c>
      <c r="Z375" s="99">
        <v>24490.98</v>
      </c>
      <c r="AA375" s="99">
        <v>24490.98</v>
      </c>
      <c r="AB375" s="98">
        <v>1250</v>
      </c>
      <c r="AC375" s="117" t="s">
        <v>3751</v>
      </c>
      <c r="AD375" s="97">
        <v>994794</v>
      </c>
      <c r="AE375" s="94" t="s">
        <v>3613</v>
      </c>
      <c r="AF375" s="94" t="s">
        <v>3614</v>
      </c>
      <c r="AG375" s="100" t="str">
        <f t="shared" si="68"/>
        <v>FACTURADO EN FECHA</v>
      </c>
      <c r="AH375" s="100" t="str">
        <f>IFERROR(VLOOKUP(T:T,Plan2!A:D,4,0)," ")</f>
        <v xml:space="preserve"> </v>
      </c>
      <c r="AI375" s="100" t="str">
        <f>IFERROR(VLOOKUP(X:X,'base sif'!A:B,2,0)," ")</f>
        <v>36.827 - ANA RECH - AB.SUINOS/IND.</v>
      </c>
      <c r="AJ375" s="100" t="str">
        <f>IFERROR(VLOOKUP(C375,Plan1!A:E,3,0)," ")</f>
        <v xml:space="preserve"> </v>
      </c>
      <c r="AK375" s="101" t="str">
        <f>IFERROR(VLOOKUP(C375,Plan1!A:E,4,0)," ")</f>
        <v xml:space="preserve"> </v>
      </c>
      <c r="AL375" s="102" t="str">
        <f>IFERROR(VLOOKUP(C375,Plan1!A:E,5,0)," ")</f>
        <v xml:space="preserve"> </v>
      </c>
      <c r="AM375" s="102" t="str">
        <f>VLOOKUP(T375,Plan3!A:C,3,0)</f>
        <v>CHULETA VETADA</v>
      </c>
    </row>
    <row r="376" spans="1:39" s="103" customFormat="1" ht="12.75" customHeight="1" x14ac:dyDescent="0.15">
      <c r="A376" s="190"/>
      <c r="B376" s="92" t="s">
        <v>46</v>
      </c>
      <c r="C376" s="92" t="s">
        <v>3297</v>
      </c>
      <c r="D376" s="93">
        <v>45848</v>
      </c>
      <c r="E376" s="94" t="s">
        <v>3298</v>
      </c>
      <c r="F376" s="95">
        <v>31</v>
      </c>
      <c r="G376" s="93">
        <v>45866</v>
      </c>
      <c r="H376" s="93">
        <v>45872</v>
      </c>
      <c r="I376" s="105">
        <v>45877</v>
      </c>
      <c r="J376" s="105">
        <v>45877</v>
      </c>
      <c r="K376" s="106">
        <f t="shared" si="66"/>
        <v>32</v>
      </c>
      <c r="L376" s="107">
        <f t="shared" si="67"/>
        <v>1</v>
      </c>
      <c r="M376" s="105">
        <v>45877</v>
      </c>
      <c r="N376" s="93"/>
      <c r="O376" s="92" t="s">
        <v>9</v>
      </c>
      <c r="P376" s="92" t="s">
        <v>8</v>
      </c>
      <c r="Q376" s="92" t="s">
        <v>35</v>
      </c>
      <c r="R376" s="92" t="s">
        <v>41</v>
      </c>
      <c r="S376" s="98">
        <v>586340</v>
      </c>
      <c r="T376" s="92" t="s">
        <v>39</v>
      </c>
      <c r="U376" s="92" t="s">
        <v>438</v>
      </c>
      <c r="V376" s="92" t="s">
        <v>40</v>
      </c>
      <c r="W376" s="96">
        <v>3350</v>
      </c>
      <c r="X376" s="97">
        <v>15</v>
      </c>
      <c r="Y376" s="94" t="s">
        <v>7</v>
      </c>
      <c r="Z376" s="99">
        <v>24490.16</v>
      </c>
      <c r="AA376" s="99">
        <v>24490.16</v>
      </c>
      <c r="AB376" s="98">
        <v>1352</v>
      </c>
      <c r="AC376" s="117" t="s">
        <v>3752</v>
      </c>
      <c r="AD376" s="97">
        <v>1003646</v>
      </c>
      <c r="AE376" s="94" t="s">
        <v>3546</v>
      </c>
      <c r="AF376" s="94" t="s">
        <v>3547</v>
      </c>
      <c r="AG376" s="100" t="str">
        <f t="shared" si="68"/>
        <v>FACTURADO CON ATRASO</v>
      </c>
      <c r="AH376" s="100" t="str">
        <f>IFERROR(VLOOKUP(T:T,Plan2!A:D,4,0)," ")</f>
        <v xml:space="preserve"> </v>
      </c>
      <c r="AI376" s="100" t="str">
        <f>IFERROR(VLOOKUP(X:X,'base sif'!A:B,2,0)," ")</f>
        <v>30.475 - SEBERI - AB.SUINOS/IND.</v>
      </c>
      <c r="AJ376" s="100" t="str">
        <f>IFERROR(VLOOKUP(C376,Plan1!A:E,3,0)," ")</f>
        <v>FALTA DE PRODUCTO PARA ATENDER ANTES ESTAMOS TENTANDO MEJORAR EM DIAS</v>
      </c>
      <c r="AK376" s="101">
        <f>IFERROR(VLOOKUP(C376,Plan1!A:E,4,0)," ")</f>
        <v>1</v>
      </c>
      <c r="AL376" s="102" t="str">
        <f>IFERROR(VLOOKUP(C376,Plan1!A:E,5,0)," ")</f>
        <v>PRODUCCIÓN</v>
      </c>
      <c r="AM376" s="102" t="str">
        <f>VLOOKUP(T376,Plan3!A:C,3,0)</f>
        <v>COSTILLAR</v>
      </c>
    </row>
    <row r="377" spans="1:39" s="103" customFormat="1" ht="12.75" customHeight="1" x14ac:dyDescent="0.15">
      <c r="A377" s="190"/>
      <c r="B377" s="92" t="s">
        <v>46</v>
      </c>
      <c r="C377" s="92" t="s">
        <v>3313</v>
      </c>
      <c r="D377" s="93">
        <v>45848</v>
      </c>
      <c r="E377" s="94" t="s">
        <v>3393</v>
      </c>
      <c r="F377" s="95">
        <v>33</v>
      </c>
      <c r="G377" s="93">
        <v>45880</v>
      </c>
      <c r="H377" s="93">
        <v>45886</v>
      </c>
      <c r="I377" s="105">
        <v>45880</v>
      </c>
      <c r="J377" s="105">
        <v>45880</v>
      </c>
      <c r="K377" s="106">
        <f t="shared" si="66"/>
        <v>33</v>
      </c>
      <c r="L377" s="107">
        <f t="shared" si="67"/>
        <v>0</v>
      </c>
      <c r="M377" s="105">
        <v>45880</v>
      </c>
      <c r="N377" s="93"/>
      <c r="O377" s="92" t="s">
        <v>9</v>
      </c>
      <c r="P377" s="92" t="s">
        <v>8</v>
      </c>
      <c r="Q377" s="92" t="s">
        <v>35</v>
      </c>
      <c r="R377" s="92" t="s">
        <v>41</v>
      </c>
      <c r="S377" s="98">
        <v>994264</v>
      </c>
      <c r="T377" s="92" t="s">
        <v>102</v>
      </c>
      <c r="U377" s="92" t="s">
        <v>438</v>
      </c>
      <c r="V377" s="92" t="s">
        <v>59</v>
      </c>
      <c r="W377" s="96">
        <v>2850</v>
      </c>
      <c r="X377" s="97">
        <v>15</v>
      </c>
      <c r="Y377" s="94" t="s">
        <v>7</v>
      </c>
      <c r="Z377" s="99">
        <v>24464.240000000002</v>
      </c>
      <c r="AA377" s="99">
        <v>24464.240000000002</v>
      </c>
      <c r="AB377" s="98">
        <v>1125</v>
      </c>
      <c r="AC377" s="117" t="s">
        <v>3753</v>
      </c>
      <c r="AD377" s="97">
        <v>994797</v>
      </c>
      <c r="AE377" s="94" t="s">
        <v>3237</v>
      </c>
      <c r="AF377" s="94" t="s">
        <v>3238</v>
      </c>
      <c r="AG377" s="100" t="str">
        <f t="shared" si="68"/>
        <v>FACTURADO EN FECHA</v>
      </c>
      <c r="AH377" s="100" t="str">
        <f>IFERROR(VLOOKUP(T:T,Plan2!A:D,4,0)," ")</f>
        <v xml:space="preserve"> </v>
      </c>
      <c r="AI377" s="100" t="str">
        <f>IFERROR(VLOOKUP(X:X,'base sif'!A:B,2,0)," ")</f>
        <v>30.475 - SEBERI - AB.SUINOS/IND.</v>
      </c>
      <c r="AJ377" s="100" t="str">
        <f>IFERROR(VLOOKUP(C377,Plan1!A:E,3,0)," ")</f>
        <v xml:space="preserve"> </v>
      </c>
      <c r="AK377" s="101" t="str">
        <f>IFERROR(VLOOKUP(C377,Plan1!A:E,4,0)," ")</f>
        <v xml:space="preserve"> </v>
      </c>
      <c r="AL377" s="102" t="str">
        <f>IFERROR(VLOOKUP(C377,Plan1!A:E,5,0)," ")</f>
        <v xml:space="preserve"> </v>
      </c>
      <c r="AM377" s="102" t="str">
        <f>VLOOKUP(T377,Plan3!A:C,3,0)</f>
        <v xml:space="preserve"> PULPA PIERNA</v>
      </c>
    </row>
    <row r="378" spans="1:39" s="103" customFormat="1" ht="12.75" customHeight="1" x14ac:dyDescent="0.15">
      <c r="A378" s="190"/>
      <c r="B378" s="92" t="s">
        <v>46</v>
      </c>
      <c r="C378" s="92" t="s">
        <v>3309</v>
      </c>
      <c r="D378" s="93">
        <v>45848</v>
      </c>
      <c r="E378" s="94" t="s">
        <v>3298</v>
      </c>
      <c r="F378" s="95">
        <v>33</v>
      </c>
      <c r="G378" s="93">
        <v>45880</v>
      </c>
      <c r="H378" s="93">
        <v>45886</v>
      </c>
      <c r="I378" s="105">
        <v>45882</v>
      </c>
      <c r="J378" s="105">
        <v>45882</v>
      </c>
      <c r="K378" s="106">
        <f t="shared" si="66"/>
        <v>33</v>
      </c>
      <c r="L378" s="107">
        <f t="shared" si="67"/>
        <v>0</v>
      </c>
      <c r="M378" s="105"/>
      <c r="N378" s="93"/>
      <c r="O378" s="92" t="s">
        <v>9</v>
      </c>
      <c r="P378" s="92" t="s">
        <v>8</v>
      </c>
      <c r="Q378" s="92" t="s">
        <v>35</v>
      </c>
      <c r="R378" s="92" t="s">
        <v>41</v>
      </c>
      <c r="S378" s="98">
        <v>586340</v>
      </c>
      <c r="T378" s="92" t="s">
        <v>39</v>
      </c>
      <c r="U378" s="92" t="s">
        <v>438</v>
      </c>
      <c r="V378" s="92" t="s">
        <v>40</v>
      </c>
      <c r="W378" s="96">
        <v>3350</v>
      </c>
      <c r="X378" s="97">
        <v>15</v>
      </c>
      <c r="Y378" s="94" t="s">
        <v>7</v>
      </c>
      <c r="Z378" s="99">
        <v>24500</v>
      </c>
      <c r="AA378" s="99">
        <v>24500</v>
      </c>
      <c r="AB378" s="98">
        <v>1256</v>
      </c>
      <c r="AC378" s="117"/>
      <c r="AD378" s="97">
        <v>995045</v>
      </c>
      <c r="AE378" s="94"/>
      <c r="AF378" s="94"/>
      <c r="AG378" s="100" t="str">
        <f t="shared" ref="AG378:AG386" si="69">IF(AND(I:I&lt;=$H$1:$H$1000,I:I&gt;=$G$1:$G$589),"PROGRAMADOS PARA EMBARQUE","PROGRAMADOS FUERA DE LA SEMANA")</f>
        <v>PROGRAMADOS PARA EMBARQUE</v>
      </c>
      <c r="AH378" s="100" t="str">
        <f>IFERROR(VLOOKUP(T:T,Plan2!A:D,4,0)," ")</f>
        <v xml:space="preserve"> </v>
      </c>
      <c r="AI378" s="100" t="str">
        <f>IFERROR(VLOOKUP(X:X,'base sif'!A:B,2,0)," ")</f>
        <v>30.475 - SEBERI - AB.SUINOS/IND.</v>
      </c>
      <c r="AJ378" s="100" t="str">
        <f>IFERROR(VLOOKUP(C378,Plan1!A:E,3,0)," ")</f>
        <v xml:space="preserve"> </v>
      </c>
      <c r="AK378" s="101" t="str">
        <f>IFERROR(VLOOKUP(C378,Plan1!A:E,4,0)," ")</f>
        <v xml:space="preserve"> </v>
      </c>
      <c r="AL378" s="102" t="str">
        <f>IFERROR(VLOOKUP(C378,Plan1!A:E,5,0)," ")</f>
        <v xml:space="preserve"> </v>
      </c>
      <c r="AM378" s="102" t="str">
        <f>VLOOKUP(T378,Plan3!A:C,3,0)</f>
        <v>COSTILLAR</v>
      </c>
    </row>
    <row r="379" spans="1:39" s="103" customFormat="1" ht="12.75" customHeight="1" x14ac:dyDescent="0.15">
      <c r="A379" s="190"/>
      <c r="B379" s="92" t="s">
        <v>46</v>
      </c>
      <c r="C379" s="92" t="s">
        <v>3307</v>
      </c>
      <c r="D379" s="93">
        <v>45848</v>
      </c>
      <c r="E379" s="94" t="s">
        <v>3296</v>
      </c>
      <c r="F379" s="95">
        <v>33</v>
      </c>
      <c r="G379" s="93">
        <v>45880</v>
      </c>
      <c r="H379" s="93">
        <v>45885</v>
      </c>
      <c r="I379" s="105">
        <v>45883</v>
      </c>
      <c r="J379" s="105">
        <v>45883</v>
      </c>
      <c r="K379" s="106">
        <f t="shared" si="66"/>
        <v>33</v>
      </c>
      <c r="L379" s="107">
        <f t="shared" si="67"/>
        <v>0</v>
      </c>
      <c r="M379" s="105"/>
      <c r="N379" s="93"/>
      <c r="O379" s="92" t="s">
        <v>9</v>
      </c>
      <c r="P379" s="92" t="s">
        <v>8</v>
      </c>
      <c r="Q379" s="92" t="s">
        <v>35</v>
      </c>
      <c r="R379" s="92" t="s">
        <v>3072</v>
      </c>
      <c r="S379" s="98">
        <v>586307</v>
      </c>
      <c r="T379" s="92" t="s">
        <v>13</v>
      </c>
      <c r="U379" s="92" t="s">
        <v>438</v>
      </c>
      <c r="V379" s="92" t="s">
        <v>12</v>
      </c>
      <c r="W379" s="96">
        <v>2500</v>
      </c>
      <c r="X379" s="97">
        <v>60</v>
      </c>
      <c r="Y379" s="94" t="s">
        <v>7</v>
      </c>
      <c r="Z379" s="99">
        <v>24500</v>
      </c>
      <c r="AA379" s="99">
        <v>24500</v>
      </c>
      <c r="AB379" s="98">
        <v>1225</v>
      </c>
      <c r="AC379" s="117"/>
      <c r="AD379" s="97">
        <v>995090</v>
      </c>
      <c r="AE379" s="94"/>
      <c r="AF379" s="94"/>
      <c r="AG379" s="100" t="str">
        <f t="shared" si="69"/>
        <v>PROGRAMADOS PARA EMBARQUE</v>
      </c>
      <c r="AH379" s="100" t="str">
        <f>IFERROR(VLOOKUP(T:T,Plan2!A:D,4,0)," ")</f>
        <v xml:space="preserve"> </v>
      </c>
      <c r="AI379" s="100" t="str">
        <f>IFERROR(VLOOKUP(X:X,'base sif'!A:B,2,0)," ")</f>
        <v>30.918 - TRES PASSOS - AB.SUINOS/IND.</v>
      </c>
      <c r="AJ379" s="100" t="str">
        <f>IFERROR(VLOOKUP(C379,Plan1!A:E,3,0)," ")</f>
        <v xml:space="preserve"> </v>
      </c>
      <c r="AK379" s="101" t="str">
        <f>IFERROR(VLOOKUP(C379,Plan1!A:E,4,0)," ")</f>
        <v xml:space="preserve"> </v>
      </c>
      <c r="AL379" s="102" t="str">
        <f>IFERROR(VLOOKUP(C379,Plan1!A:E,5,0)," ")</f>
        <v xml:space="preserve"> </v>
      </c>
      <c r="AM379" s="102" t="str">
        <f>VLOOKUP(T379,Plan3!A:C,3,0)</f>
        <v>CHULETA VETADA</v>
      </c>
    </row>
    <row r="380" spans="1:39" s="103" customFormat="1" ht="12.75" customHeight="1" x14ac:dyDescent="0.15">
      <c r="A380" s="190"/>
      <c r="B380" s="92" t="s">
        <v>46</v>
      </c>
      <c r="C380" s="92" t="s">
        <v>3314</v>
      </c>
      <c r="D380" s="93">
        <v>45848</v>
      </c>
      <c r="E380" s="94" t="s">
        <v>3393</v>
      </c>
      <c r="F380" s="95">
        <v>34</v>
      </c>
      <c r="G380" s="93">
        <v>45887</v>
      </c>
      <c r="H380" s="93">
        <v>45893</v>
      </c>
      <c r="I380" s="105">
        <v>45887</v>
      </c>
      <c r="J380" s="105">
        <v>45887</v>
      </c>
      <c r="K380" s="106">
        <f t="shared" si="66"/>
        <v>34</v>
      </c>
      <c r="L380" s="107">
        <f t="shared" si="67"/>
        <v>0</v>
      </c>
      <c r="M380" s="105"/>
      <c r="N380" s="93"/>
      <c r="O380" s="92" t="s">
        <v>9</v>
      </c>
      <c r="P380" s="92" t="s">
        <v>8</v>
      </c>
      <c r="Q380" s="92" t="s">
        <v>35</v>
      </c>
      <c r="R380" s="92" t="s">
        <v>41</v>
      </c>
      <c r="S380" s="98">
        <v>994264</v>
      </c>
      <c r="T380" s="92" t="s">
        <v>102</v>
      </c>
      <c r="U380" s="92" t="s">
        <v>438</v>
      </c>
      <c r="V380" s="92" t="s">
        <v>59</v>
      </c>
      <c r="W380" s="96">
        <v>2850</v>
      </c>
      <c r="X380" s="97">
        <v>15</v>
      </c>
      <c r="Y380" s="94" t="s">
        <v>7</v>
      </c>
      <c r="Z380" s="99">
        <v>24500</v>
      </c>
      <c r="AA380" s="99">
        <v>24500</v>
      </c>
      <c r="AB380" s="98">
        <v>1139</v>
      </c>
      <c r="AC380" s="117"/>
      <c r="AD380" s="97">
        <v>994798</v>
      </c>
      <c r="AE380" s="94"/>
      <c r="AF380" s="94"/>
      <c r="AG380" s="100" t="str">
        <f t="shared" si="69"/>
        <v>PROGRAMADOS PARA EMBARQUE</v>
      </c>
      <c r="AH380" s="100" t="str">
        <f>IFERROR(VLOOKUP(T:T,Plan2!A:D,4,0)," ")</f>
        <v xml:space="preserve"> </v>
      </c>
      <c r="AI380" s="100" t="str">
        <f>IFERROR(VLOOKUP(X:X,'base sif'!A:B,2,0)," ")</f>
        <v>30.475 - SEBERI - AB.SUINOS/IND.</v>
      </c>
      <c r="AJ380" s="100" t="str">
        <f>IFERROR(VLOOKUP(C380,Plan1!A:E,3,0)," ")</f>
        <v xml:space="preserve"> </v>
      </c>
      <c r="AK380" s="101" t="str">
        <f>IFERROR(VLOOKUP(C380,Plan1!A:E,4,0)," ")</f>
        <v xml:space="preserve"> </v>
      </c>
      <c r="AL380" s="102" t="str">
        <f>IFERROR(VLOOKUP(C380,Plan1!A:E,5,0)," ")</f>
        <v xml:space="preserve"> </v>
      </c>
      <c r="AM380" s="102" t="str">
        <f>VLOOKUP(T380,Plan3!A:C,3,0)</f>
        <v xml:space="preserve"> PULPA PIERNA</v>
      </c>
    </row>
    <row r="381" spans="1:39" s="103" customFormat="1" ht="12.75" customHeight="1" x14ac:dyDescent="0.15">
      <c r="A381" s="190"/>
      <c r="B381" s="92" t="s">
        <v>46</v>
      </c>
      <c r="C381" s="92" t="s">
        <v>3306</v>
      </c>
      <c r="D381" s="93">
        <v>45848</v>
      </c>
      <c r="E381" s="94" t="s">
        <v>3296</v>
      </c>
      <c r="F381" s="95">
        <v>34</v>
      </c>
      <c r="G381" s="93">
        <v>45887</v>
      </c>
      <c r="H381" s="93">
        <v>45893</v>
      </c>
      <c r="I381" s="105">
        <v>45888</v>
      </c>
      <c r="J381" s="105">
        <v>45888</v>
      </c>
      <c r="K381" s="106">
        <f t="shared" si="66"/>
        <v>34</v>
      </c>
      <c r="L381" s="107">
        <f t="shared" si="67"/>
        <v>0</v>
      </c>
      <c r="M381" s="105"/>
      <c r="N381" s="93"/>
      <c r="O381" s="92" t="s">
        <v>9</v>
      </c>
      <c r="P381" s="92" t="s">
        <v>8</v>
      </c>
      <c r="Q381" s="92" t="s">
        <v>35</v>
      </c>
      <c r="R381" s="92"/>
      <c r="S381" s="98">
        <v>586307</v>
      </c>
      <c r="T381" s="92" t="s">
        <v>13</v>
      </c>
      <c r="U381" s="92" t="s">
        <v>438</v>
      </c>
      <c r="V381" s="92" t="s">
        <v>12</v>
      </c>
      <c r="W381" s="96">
        <v>2500</v>
      </c>
      <c r="X381" s="97">
        <v>60</v>
      </c>
      <c r="Y381" s="94" t="s">
        <v>7</v>
      </c>
      <c r="Z381" s="99">
        <v>24500</v>
      </c>
      <c r="AA381" s="99">
        <v>24500</v>
      </c>
      <c r="AB381" s="98">
        <v>1225</v>
      </c>
      <c r="AC381" s="117"/>
      <c r="AD381" s="97">
        <v>995089</v>
      </c>
      <c r="AE381" s="94"/>
      <c r="AF381" s="94"/>
      <c r="AG381" s="100" t="str">
        <f t="shared" si="69"/>
        <v>PROGRAMADOS PARA EMBARQUE</v>
      </c>
      <c r="AH381" s="100" t="str">
        <f>IFERROR(VLOOKUP(T:T,Plan2!A:D,4,0)," ")</f>
        <v xml:space="preserve"> </v>
      </c>
      <c r="AI381" s="100" t="str">
        <f>IFERROR(VLOOKUP(X:X,'base sif'!A:B,2,0)," ")</f>
        <v>30.918 - TRES PASSOS - AB.SUINOS/IND.</v>
      </c>
      <c r="AJ381" s="100" t="str">
        <f>IFERROR(VLOOKUP(C381,Plan1!A:E,3,0)," ")</f>
        <v xml:space="preserve"> </v>
      </c>
      <c r="AK381" s="101" t="str">
        <f>IFERROR(VLOOKUP(C381,Plan1!A:E,4,0)," ")</f>
        <v xml:space="preserve"> </v>
      </c>
      <c r="AL381" s="102" t="str">
        <f>IFERROR(VLOOKUP(C381,Plan1!A:E,5,0)," ")</f>
        <v xml:space="preserve"> </v>
      </c>
      <c r="AM381" s="102" t="str">
        <f>VLOOKUP(T381,Plan3!A:C,3,0)</f>
        <v>CHULETA VETADA</v>
      </c>
    </row>
    <row r="382" spans="1:39" s="103" customFormat="1" ht="12.75" customHeight="1" x14ac:dyDescent="0.15">
      <c r="A382" s="190"/>
      <c r="B382" s="92" t="s">
        <v>46</v>
      </c>
      <c r="C382" s="92" t="s">
        <v>3300</v>
      </c>
      <c r="D382" s="93">
        <v>45848</v>
      </c>
      <c r="E382" s="94" t="s">
        <v>3392</v>
      </c>
      <c r="F382" s="95">
        <v>34</v>
      </c>
      <c r="G382" s="93">
        <v>45887</v>
      </c>
      <c r="H382" s="93">
        <v>45893</v>
      </c>
      <c r="I382" s="105">
        <v>45889</v>
      </c>
      <c r="J382" s="105">
        <v>45889</v>
      </c>
      <c r="K382" s="106">
        <f t="shared" si="66"/>
        <v>34</v>
      </c>
      <c r="L382" s="107">
        <f t="shared" si="67"/>
        <v>0</v>
      </c>
      <c r="M382" s="105"/>
      <c r="N382" s="93"/>
      <c r="O382" s="92" t="s">
        <v>9</v>
      </c>
      <c r="P382" s="92" t="s">
        <v>8</v>
      </c>
      <c r="Q382" s="92" t="s">
        <v>35</v>
      </c>
      <c r="R382" s="92" t="s">
        <v>10</v>
      </c>
      <c r="S382" s="98">
        <v>993277</v>
      </c>
      <c r="T382" s="92" t="s">
        <v>427</v>
      </c>
      <c r="U382" s="92" t="s">
        <v>438</v>
      </c>
      <c r="V382" s="92" t="s">
        <v>428</v>
      </c>
      <c r="W382" s="96">
        <v>2950</v>
      </c>
      <c r="X382" s="97">
        <v>490</v>
      </c>
      <c r="Y382" s="94" t="s">
        <v>7</v>
      </c>
      <c r="Z382" s="99">
        <v>24500</v>
      </c>
      <c r="AA382" s="99">
        <v>24500</v>
      </c>
      <c r="AB382" s="98">
        <v>1195</v>
      </c>
      <c r="AC382" s="117"/>
      <c r="AD382" s="97">
        <v>994786</v>
      </c>
      <c r="AE382" s="94"/>
      <c r="AF382" s="94"/>
      <c r="AG382" s="100" t="str">
        <f t="shared" si="69"/>
        <v>PROGRAMADOS PARA EMBARQUE</v>
      </c>
      <c r="AH382" s="100" t="str">
        <f>IFERROR(VLOOKUP(T:T,Plan2!A:D,4,0)," ")</f>
        <v xml:space="preserve"> </v>
      </c>
      <c r="AI382" s="100" t="str">
        <f>IFERROR(VLOOKUP(X:X,'base sif'!A:B,2,0)," ")</f>
        <v>30.136 - SEARA</v>
      </c>
      <c r="AJ382" s="100" t="str">
        <f>IFERROR(VLOOKUP(C382,Plan1!A:E,3,0)," ")</f>
        <v xml:space="preserve"> </v>
      </c>
      <c r="AK382" s="101" t="str">
        <f>IFERROR(VLOOKUP(C382,Plan1!A:E,4,0)," ")</f>
        <v xml:space="preserve"> </v>
      </c>
      <c r="AL382" s="102" t="str">
        <f>IFERROR(VLOOKUP(C382,Plan1!A:E,5,0)," ")</f>
        <v xml:space="preserve"> </v>
      </c>
      <c r="AM382" s="102" t="str">
        <f>VLOOKUP(T382,Plan3!A:C,3,0)</f>
        <v>PULPA PIERNA</v>
      </c>
    </row>
    <row r="383" spans="1:39" s="103" customFormat="1" ht="12.75" customHeight="1" x14ac:dyDescent="0.15">
      <c r="A383" s="190"/>
      <c r="B383" s="92" t="s">
        <v>46</v>
      </c>
      <c r="C383" s="92" t="s">
        <v>3311</v>
      </c>
      <c r="D383" s="93">
        <v>45848</v>
      </c>
      <c r="E383" s="94" t="s">
        <v>3394</v>
      </c>
      <c r="F383" s="95">
        <v>35</v>
      </c>
      <c r="G383" s="93">
        <v>45880</v>
      </c>
      <c r="H383" s="93">
        <v>45900</v>
      </c>
      <c r="I383" s="105">
        <v>45894</v>
      </c>
      <c r="J383" s="105">
        <v>45894</v>
      </c>
      <c r="K383" s="106">
        <f t="shared" si="66"/>
        <v>35</v>
      </c>
      <c r="L383" s="107">
        <f t="shared" si="67"/>
        <v>0</v>
      </c>
      <c r="M383" s="105"/>
      <c r="N383" s="93"/>
      <c r="O383" s="92" t="s">
        <v>9</v>
      </c>
      <c r="P383" s="92" t="s">
        <v>8</v>
      </c>
      <c r="Q383" s="92" t="s">
        <v>35</v>
      </c>
      <c r="R383" s="92" t="s">
        <v>41</v>
      </c>
      <c r="S383" s="98">
        <v>999901</v>
      </c>
      <c r="T383" s="92" t="s">
        <v>53</v>
      </c>
      <c r="U383" s="92" t="s">
        <v>438</v>
      </c>
      <c r="V383" s="92" t="s">
        <v>52</v>
      </c>
      <c r="W383" s="96">
        <v>800</v>
      </c>
      <c r="X383" s="97">
        <v>15</v>
      </c>
      <c r="Y383" s="94" t="s">
        <v>7</v>
      </c>
      <c r="Z383" s="99">
        <v>24498</v>
      </c>
      <c r="AA383" s="99">
        <v>24498</v>
      </c>
      <c r="AB383" s="98">
        <v>1361</v>
      </c>
      <c r="AC383" s="117"/>
      <c r="AD383" s="97">
        <v>999892</v>
      </c>
      <c r="AE383" s="94"/>
      <c r="AF383" s="94"/>
      <c r="AG383" s="100" t="str">
        <f t="shared" si="69"/>
        <v>PROGRAMADOS PARA EMBARQUE</v>
      </c>
      <c r="AH383" s="100" t="str">
        <f>IFERROR(VLOOKUP(T:T,Plan2!A:D,4,0)," ")</f>
        <v xml:space="preserve"> </v>
      </c>
      <c r="AI383" s="100" t="str">
        <f>IFERROR(VLOOKUP(X:X,'base sif'!A:B,2,0)," ")</f>
        <v>30.475 - SEBERI - AB.SUINOS/IND.</v>
      </c>
      <c r="AJ383" s="100" t="str">
        <f>IFERROR(VLOOKUP(C383,Plan1!A:E,3,0)," ")</f>
        <v xml:space="preserve"> </v>
      </c>
      <c r="AK383" s="101" t="str">
        <f>IFERROR(VLOOKUP(C383,Plan1!A:E,4,0)," ")</f>
        <v xml:space="preserve"> </v>
      </c>
      <c r="AL383" s="102" t="str">
        <f>IFERROR(VLOOKUP(C383,Plan1!A:E,5,0)," ")</f>
        <v xml:space="preserve"> </v>
      </c>
      <c r="AM383" s="102" t="str">
        <f>VLOOKUP(T383,Plan3!A:C,3,0)</f>
        <v>PATAS DELANTERAS</v>
      </c>
    </row>
    <row r="384" spans="1:39" s="103" customFormat="1" ht="12.75" customHeight="1" x14ac:dyDescent="0.15">
      <c r="A384" s="190"/>
      <c r="B384" s="92" t="s">
        <v>46</v>
      </c>
      <c r="C384" s="92" t="s">
        <v>3312</v>
      </c>
      <c r="D384" s="93">
        <v>45848</v>
      </c>
      <c r="E384" s="94" t="s">
        <v>3394</v>
      </c>
      <c r="F384" s="95">
        <v>35</v>
      </c>
      <c r="G384" s="93">
        <v>45894</v>
      </c>
      <c r="H384" s="93">
        <v>45900</v>
      </c>
      <c r="I384" s="105">
        <v>45894</v>
      </c>
      <c r="J384" s="105">
        <v>45894</v>
      </c>
      <c r="K384" s="106">
        <f t="shared" si="66"/>
        <v>35</v>
      </c>
      <c r="L384" s="107">
        <f t="shared" si="67"/>
        <v>0</v>
      </c>
      <c r="M384" s="105"/>
      <c r="N384" s="93"/>
      <c r="O384" s="92" t="s">
        <v>9</v>
      </c>
      <c r="P384" s="92" t="s">
        <v>8</v>
      </c>
      <c r="Q384" s="92" t="s">
        <v>35</v>
      </c>
      <c r="R384" s="92" t="s">
        <v>1086</v>
      </c>
      <c r="S384" s="98">
        <v>994488</v>
      </c>
      <c r="T384" s="92" t="s">
        <v>234</v>
      </c>
      <c r="U384" s="92" t="s">
        <v>438</v>
      </c>
      <c r="V384" s="92" t="s">
        <v>1315</v>
      </c>
      <c r="W384" s="96">
        <v>1700</v>
      </c>
      <c r="X384" s="97">
        <v>490</v>
      </c>
      <c r="Y384" s="94" t="s">
        <v>7</v>
      </c>
      <c r="Z384" s="99">
        <v>24500</v>
      </c>
      <c r="AA384" s="99">
        <v>24500</v>
      </c>
      <c r="AB384" s="98">
        <v>1361</v>
      </c>
      <c r="AC384" s="117"/>
      <c r="AD384" s="97">
        <v>995099</v>
      </c>
      <c r="AE384" s="94"/>
      <c r="AF384" s="94"/>
      <c r="AG384" s="100" t="str">
        <f t="shared" si="69"/>
        <v>PROGRAMADOS PARA EMBARQUE</v>
      </c>
      <c r="AH384" s="100" t="str">
        <f>IFERROR(VLOOKUP(T:T,Plan2!A:D,4,0)," ")</f>
        <v xml:space="preserve"> </v>
      </c>
      <c r="AI384" s="100" t="str">
        <f>IFERROR(VLOOKUP(X:X,'base sif'!A:B,2,0)," ")</f>
        <v>30.136 - SEARA</v>
      </c>
      <c r="AJ384" s="100" t="str">
        <f>IFERROR(VLOOKUP(C384,Plan1!A:E,3,0)," ")</f>
        <v xml:space="preserve"> </v>
      </c>
      <c r="AK384" s="101" t="str">
        <f>IFERROR(VLOOKUP(C384,Plan1!A:E,4,0)," ")</f>
        <v xml:space="preserve"> </v>
      </c>
      <c r="AL384" s="102" t="str">
        <f>IFERROR(VLOOKUP(C384,Plan1!A:E,5,0)," ")</f>
        <v xml:space="preserve"> </v>
      </c>
      <c r="AM384" s="102" t="str">
        <f>VLOOKUP(T384,Plan3!A:C,3,0)</f>
        <v>PERNIL MANO</v>
      </c>
    </row>
    <row r="385" spans="1:39" s="103" customFormat="1" ht="12.75" customHeight="1" x14ac:dyDescent="0.15">
      <c r="A385" s="190"/>
      <c r="B385" s="92" t="s">
        <v>46</v>
      </c>
      <c r="C385" s="92" t="s">
        <v>3315</v>
      </c>
      <c r="D385" s="93">
        <v>45848</v>
      </c>
      <c r="E385" s="94" t="s">
        <v>3393</v>
      </c>
      <c r="F385" s="95">
        <v>35</v>
      </c>
      <c r="G385" s="93">
        <v>45894</v>
      </c>
      <c r="H385" s="93">
        <v>45900</v>
      </c>
      <c r="I385" s="105">
        <v>45894</v>
      </c>
      <c r="J385" s="105">
        <v>45894</v>
      </c>
      <c r="K385" s="106">
        <f t="shared" si="66"/>
        <v>35</v>
      </c>
      <c r="L385" s="107">
        <f t="shared" si="67"/>
        <v>0</v>
      </c>
      <c r="M385" s="105"/>
      <c r="N385" s="93"/>
      <c r="O385" s="92" t="s">
        <v>9</v>
      </c>
      <c r="P385" s="92" t="s">
        <v>8</v>
      </c>
      <c r="Q385" s="92" t="s">
        <v>35</v>
      </c>
      <c r="R385" s="92" t="s">
        <v>41</v>
      </c>
      <c r="S385" s="98">
        <v>994264</v>
      </c>
      <c r="T385" s="92" t="s">
        <v>102</v>
      </c>
      <c r="U385" s="92" t="s">
        <v>438</v>
      </c>
      <c r="V385" s="92" t="s">
        <v>59</v>
      </c>
      <c r="W385" s="96">
        <v>2850</v>
      </c>
      <c r="X385" s="97">
        <v>15</v>
      </c>
      <c r="Y385" s="94" t="s">
        <v>7</v>
      </c>
      <c r="Z385" s="99">
        <v>24500</v>
      </c>
      <c r="AA385" s="99">
        <v>24500</v>
      </c>
      <c r="AB385" s="98">
        <v>1139</v>
      </c>
      <c r="AC385" s="117"/>
      <c r="AD385" s="97">
        <v>994799</v>
      </c>
      <c r="AE385" s="94"/>
      <c r="AF385" s="94"/>
      <c r="AG385" s="100" t="str">
        <f t="shared" si="69"/>
        <v>PROGRAMADOS PARA EMBARQUE</v>
      </c>
      <c r="AH385" s="100" t="str">
        <f>IFERROR(VLOOKUP(T:T,Plan2!A:D,4,0)," ")</f>
        <v xml:space="preserve"> </v>
      </c>
      <c r="AI385" s="100" t="str">
        <f>IFERROR(VLOOKUP(X:X,'base sif'!A:B,2,0)," ")</f>
        <v>30.475 - SEBERI - AB.SUINOS/IND.</v>
      </c>
      <c r="AJ385" s="100" t="str">
        <f>IFERROR(VLOOKUP(C385,Plan1!A:E,3,0)," ")</f>
        <v xml:space="preserve"> </v>
      </c>
      <c r="AK385" s="101" t="str">
        <f>IFERROR(VLOOKUP(C385,Plan1!A:E,4,0)," ")</f>
        <v xml:space="preserve"> </v>
      </c>
      <c r="AL385" s="102" t="str">
        <f>IFERROR(VLOOKUP(C385,Plan1!A:E,5,0)," ")</f>
        <v xml:space="preserve"> </v>
      </c>
      <c r="AM385" s="102" t="str">
        <f>VLOOKUP(T385,Plan3!A:C,3,0)</f>
        <v xml:space="preserve"> PULPA PIERNA</v>
      </c>
    </row>
    <row r="386" spans="1:39" s="103" customFormat="1" ht="12.75" customHeight="1" x14ac:dyDescent="0.15">
      <c r="A386" s="190"/>
      <c r="B386" s="92" t="s">
        <v>46</v>
      </c>
      <c r="C386" s="92" t="s">
        <v>3310</v>
      </c>
      <c r="D386" s="93">
        <v>45848</v>
      </c>
      <c r="E386" s="94" t="s">
        <v>3298</v>
      </c>
      <c r="F386" s="95">
        <v>35</v>
      </c>
      <c r="G386" s="93">
        <v>45894</v>
      </c>
      <c r="H386" s="93">
        <v>45900</v>
      </c>
      <c r="I386" s="105">
        <v>45899</v>
      </c>
      <c r="J386" s="105">
        <v>45899</v>
      </c>
      <c r="K386" s="106">
        <f t="shared" si="66"/>
        <v>35</v>
      </c>
      <c r="L386" s="107">
        <f t="shared" si="67"/>
        <v>0</v>
      </c>
      <c r="M386" s="105"/>
      <c r="N386" s="93"/>
      <c r="O386" s="92" t="s">
        <v>9</v>
      </c>
      <c r="P386" s="92" t="s">
        <v>8</v>
      </c>
      <c r="Q386" s="92" t="s">
        <v>35</v>
      </c>
      <c r="R386" s="92" t="s">
        <v>41</v>
      </c>
      <c r="S386" s="98">
        <v>586340</v>
      </c>
      <c r="T386" s="92" t="s">
        <v>39</v>
      </c>
      <c r="U386" s="92" t="s">
        <v>438</v>
      </c>
      <c r="V386" s="92" t="s">
        <v>40</v>
      </c>
      <c r="W386" s="96">
        <v>3350</v>
      </c>
      <c r="X386" s="97">
        <v>15</v>
      </c>
      <c r="Y386" s="94" t="s">
        <v>7</v>
      </c>
      <c r="Z386" s="99">
        <v>24500</v>
      </c>
      <c r="AA386" s="99">
        <v>24500</v>
      </c>
      <c r="AB386" s="98">
        <v>1256</v>
      </c>
      <c r="AC386" s="117"/>
      <c r="AD386" s="97">
        <v>995048</v>
      </c>
      <c r="AE386" s="94"/>
      <c r="AF386" s="94"/>
      <c r="AG386" s="100" t="str">
        <f t="shared" si="69"/>
        <v>PROGRAMADOS PARA EMBARQUE</v>
      </c>
      <c r="AH386" s="100" t="str">
        <f>IFERROR(VLOOKUP(T:T,Plan2!A:D,4,0)," ")</f>
        <v xml:space="preserve"> </v>
      </c>
      <c r="AI386" s="100" t="str">
        <f>IFERROR(VLOOKUP(X:X,'base sif'!A:B,2,0)," ")</f>
        <v>30.475 - SEBERI - AB.SUINOS/IND.</v>
      </c>
      <c r="AJ386" s="100" t="str">
        <f>IFERROR(VLOOKUP(C386,Plan1!A:E,3,0)," ")</f>
        <v xml:space="preserve"> </v>
      </c>
      <c r="AK386" s="101" t="str">
        <f>IFERROR(VLOOKUP(C386,Plan1!A:E,4,0)," ")</f>
        <v xml:space="preserve"> </v>
      </c>
      <c r="AL386" s="102" t="str">
        <f>IFERROR(VLOOKUP(C386,Plan1!A:E,5,0)," ")</f>
        <v xml:space="preserve"> </v>
      </c>
      <c r="AM386" s="102" t="str">
        <f>VLOOKUP(T386,Plan3!A:C,3,0)</f>
        <v>COSTILLAR</v>
      </c>
    </row>
    <row r="387" spans="1:39" s="103" customFormat="1" ht="12.75" customHeight="1" x14ac:dyDescent="0.15">
      <c r="A387" s="190" t="s">
        <v>2763</v>
      </c>
      <c r="B387" s="92" t="s">
        <v>46</v>
      </c>
      <c r="C387" s="92" t="s">
        <v>2838</v>
      </c>
      <c r="D387" s="93">
        <v>45790</v>
      </c>
      <c r="E387" s="94" t="s">
        <v>2839</v>
      </c>
      <c r="F387" s="95">
        <v>23</v>
      </c>
      <c r="G387" s="93">
        <v>45810</v>
      </c>
      <c r="H387" s="93">
        <v>45815</v>
      </c>
      <c r="I387" s="105"/>
      <c r="J387" s="105"/>
      <c r="K387" s="106"/>
      <c r="L387" s="107"/>
      <c r="M387" s="105"/>
      <c r="N387" s="93"/>
      <c r="O387" s="92" t="s">
        <v>9</v>
      </c>
      <c r="P387" s="92" t="s">
        <v>8</v>
      </c>
      <c r="Q387" s="92" t="s">
        <v>35</v>
      </c>
      <c r="R387" s="92"/>
      <c r="S387" s="98">
        <v>994511</v>
      </c>
      <c r="T387" s="92" t="s">
        <v>340</v>
      </c>
      <c r="U387" s="92" t="s">
        <v>437</v>
      </c>
      <c r="V387" s="92" t="s">
        <v>217</v>
      </c>
      <c r="W387" s="96">
        <v>1670</v>
      </c>
      <c r="X387" s="97"/>
      <c r="Y387" s="94" t="s">
        <v>7</v>
      </c>
      <c r="Z387" s="99">
        <v>8160</v>
      </c>
      <c r="AA387" s="99"/>
      <c r="AB387" s="98"/>
      <c r="AC387" s="117"/>
      <c r="AD387" s="97"/>
      <c r="AE387" s="94"/>
      <c r="AF387" s="94"/>
      <c r="AG387" s="100" t="s">
        <v>1113</v>
      </c>
      <c r="AH387" s="100" t="str">
        <f>IFERROR(VLOOKUP(T:T,Plan2!A:D,4,0)," ")</f>
        <v xml:space="preserve"> </v>
      </c>
      <c r="AI387" s="100" t="str">
        <f>IFERROR(VLOOKUP(X:X,'base sif'!A:B,2,0)," ")</f>
        <v xml:space="preserve"> </v>
      </c>
      <c r="AJ387" s="100" t="s">
        <v>3582</v>
      </c>
      <c r="AK387" s="101" t="str">
        <f>IFERROR(VLOOKUP(C387,Plan1!A:E,4,0)," ")</f>
        <v xml:space="preserve"> </v>
      </c>
      <c r="AL387" s="102" t="str">
        <f>IFERROR(VLOOKUP(C387,Plan1!A:E,5,0)," ")</f>
        <v xml:space="preserve"> </v>
      </c>
      <c r="AM387" s="102" t="str">
        <f>VLOOKUP(T387,Plan3!A:C,3,0)</f>
        <v>POLLO ENTERO 2.0</v>
      </c>
    </row>
    <row r="388" spans="1:39" s="103" customFormat="1" ht="12.75" customHeight="1" x14ac:dyDescent="0.15">
      <c r="A388" s="190" t="s">
        <v>2763</v>
      </c>
      <c r="B388" s="92" t="s">
        <v>46</v>
      </c>
      <c r="C388" s="92" t="s">
        <v>2840</v>
      </c>
      <c r="D388" s="93">
        <v>45790</v>
      </c>
      <c r="E388" s="94" t="s">
        <v>3472</v>
      </c>
      <c r="F388" s="95">
        <v>23</v>
      </c>
      <c r="G388" s="93">
        <v>45810</v>
      </c>
      <c r="H388" s="93">
        <v>45815</v>
      </c>
      <c r="I388" s="105"/>
      <c r="J388" s="105"/>
      <c r="K388" s="106"/>
      <c r="L388" s="107"/>
      <c r="M388" s="105"/>
      <c r="N388" s="93"/>
      <c r="O388" s="92" t="s">
        <v>9</v>
      </c>
      <c r="P388" s="92" t="s">
        <v>8</v>
      </c>
      <c r="Q388" s="92" t="s">
        <v>35</v>
      </c>
      <c r="R388" s="92"/>
      <c r="S388" s="98">
        <v>994512</v>
      </c>
      <c r="T388" s="92" t="s">
        <v>402</v>
      </c>
      <c r="U388" s="92" t="s">
        <v>437</v>
      </c>
      <c r="V388" s="92" t="s">
        <v>217</v>
      </c>
      <c r="W388" s="96">
        <v>1670</v>
      </c>
      <c r="X388" s="97"/>
      <c r="Y388" s="94" t="s">
        <v>7</v>
      </c>
      <c r="Z388" s="99">
        <v>8158.5</v>
      </c>
      <c r="AA388" s="99"/>
      <c r="AB388" s="98"/>
      <c r="AC388" s="117"/>
      <c r="AD388" s="97"/>
      <c r="AE388" s="94"/>
      <c r="AF388" s="94"/>
      <c r="AG388" s="100" t="s">
        <v>1113</v>
      </c>
      <c r="AH388" s="100" t="str">
        <f>IFERROR(VLOOKUP(T:T,Plan2!A:D,4,0)," ")</f>
        <v xml:space="preserve"> </v>
      </c>
      <c r="AI388" s="100" t="str">
        <f>IFERROR(VLOOKUP(X:X,'base sif'!A:B,2,0)," ")</f>
        <v xml:space="preserve"> </v>
      </c>
      <c r="AJ388" s="100" t="s">
        <v>3582</v>
      </c>
      <c r="AK388" s="101" t="str">
        <f>IFERROR(VLOOKUP(C388,Plan1!A:E,4,0)," ")</f>
        <v xml:space="preserve"> </v>
      </c>
      <c r="AL388" s="102" t="str">
        <f>IFERROR(VLOOKUP(C388,Plan1!A:E,5,0)," ")</f>
        <v xml:space="preserve"> </v>
      </c>
      <c r="AM388" s="102" t="str">
        <f>VLOOKUP(T388,Plan3!A:C,3,0)</f>
        <v>POLLO ENTERO 2.1</v>
      </c>
    </row>
    <row r="389" spans="1:39" s="103" customFormat="1" ht="12.75" customHeight="1" x14ac:dyDescent="0.15">
      <c r="A389" s="190" t="s">
        <v>2763</v>
      </c>
      <c r="B389" s="92" t="s">
        <v>46</v>
      </c>
      <c r="C389" s="92" t="s">
        <v>2841</v>
      </c>
      <c r="D389" s="93">
        <v>45790</v>
      </c>
      <c r="E389" s="94" t="s">
        <v>3472</v>
      </c>
      <c r="F389" s="95">
        <v>23</v>
      </c>
      <c r="G389" s="93">
        <v>45810</v>
      </c>
      <c r="H389" s="93">
        <v>45815</v>
      </c>
      <c r="I389" s="105"/>
      <c r="J389" s="105"/>
      <c r="K389" s="106"/>
      <c r="L389" s="107"/>
      <c r="M389" s="105"/>
      <c r="N389" s="93"/>
      <c r="O389" s="92" t="s">
        <v>9</v>
      </c>
      <c r="P389" s="92" t="s">
        <v>8</v>
      </c>
      <c r="Q389" s="92" t="s">
        <v>35</v>
      </c>
      <c r="R389" s="92"/>
      <c r="S389" s="98">
        <v>994514</v>
      </c>
      <c r="T389" s="92" t="s">
        <v>392</v>
      </c>
      <c r="U389" s="92" t="s">
        <v>437</v>
      </c>
      <c r="V389" s="92" t="s">
        <v>217</v>
      </c>
      <c r="W389" s="96">
        <v>1670</v>
      </c>
      <c r="X389" s="97"/>
      <c r="Y389" s="94" t="s">
        <v>7</v>
      </c>
      <c r="Z389" s="99">
        <v>8162</v>
      </c>
      <c r="AA389" s="99"/>
      <c r="AB389" s="98"/>
      <c r="AC389" s="117"/>
      <c r="AD389" s="97"/>
      <c r="AE389" s="94"/>
      <c r="AF389" s="94"/>
      <c r="AG389" s="100" t="s">
        <v>1113</v>
      </c>
      <c r="AH389" s="100" t="str">
        <f>IFERROR(VLOOKUP(T:T,Plan2!A:D,4,0)," ")</f>
        <v xml:space="preserve"> </v>
      </c>
      <c r="AI389" s="100" t="str">
        <f>IFERROR(VLOOKUP(X:X,'base sif'!A:B,2,0)," ")</f>
        <v xml:space="preserve"> </v>
      </c>
      <c r="AJ389" s="100" t="s">
        <v>3582</v>
      </c>
      <c r="AK389" s="101" t="str">
        <f>IFERROR(VLOOKUP(C389,Plan1!A:E,4,0)," ")</f>
        <v xml:space="preserve"> </v>
      </c>
      <c r="AL389" s="102" t="str">
        <f>IFERROR(VLOOKUP(C389,Plan1!A:E,5,0)," ")</f>
        <v xml:space="preserve"> </v>
      </c>
      <c r="AM389" s="102" t="str">
        <f>VLOOKUP(T389,Plan3!A:C,3,0)</f>
        <v>POLLO ENTERO 2.2</v>
      </c>
    </row>
    <row r="390" spans="1:39" s="103" customFormat="1" ht="12.75" customHeight="1" x14ac:dyDescent="0.15">
      <c r="A390" s="190" t="s">
        <v>2763</v>
      </c>
      <c r="B390" s="92" t="s">
        <v>46</v>
      </c>
      <c r="C390" s="92" t="s">
        <v>2825</v>
      </c>
      <c r="D390" s="93">
        <v>45793</v>
      </c>
      <c r="E390" s="94" t="s">
        <v>3473</v>
      </c>
      <c r="F390" s="95">
        <v>23</v>
      </c>
      <c r="G390" s="93">
        <v>45810</v>
      </c>
      <c r="H390" s="93">
        <v>45815</v>
      </c>
      <c r="I390" s="105"/>
      <c r="J390" s="105"/>
      <c r="K390" s="106"/>
      <c r="L390" s="107"/>
      <c r="M390" s="105"/>
      <c r="N390" s="93"/>
      <c r="O390" s="92" t="s">
        <v>9</v>
      </c>
      <c r="P390" s="92" t="s">
        <v>8</v>
      </c>
      <c r="Q390" s="92" t="s">
        <v>35</v>
      </c>
      <c r="R390" s="92"/>
      <c r="S390" s="98">
        <v>993495</v>
      </c>
      <c r="T390" s="92" t="s">
        <v>423</v>
      </c>
      <c r="U390" s="92" t="s">
        <v>437</v>
      </c>
      <c r="V390" s="92" t="s">
        <v>424</v>
      </c>
      <c r="W390" s="96">
        <v>3000</v>
      </c>
      <c r="X390" s="97"/>
      <c r="Y390" s="94" t="s">
        <v>7</v>
      </c>
      <c r="Z390" s="99">
        <v>24492</v>
      </c>
      <c r="AA390" s="99"/>
      <c r="AB390" s="98"/>
      <c r="AC390" s="117"/>
      <c r="AD390" s="97"/>
      <c r="AE390" s="94"/>
      <c r="AF390" s="94"/>
      <c r="AG390" s="100" t="s">
        <v>1113</v>
      </c>
      <c r="AH390" s="100" t="str">
        <f>IFERROR(VLOOKUP(T:T,Plan2!A:D,4,0)," ")</f>
        <v xml:space="preserve"> </v>
      </c>
      <c r="AI390" s="100" t="str">
        <f>IFERROR(VLOOKUP(X:X,'base sif'!A:B,2,0)," ")</f>
        <v xml:space="preserve"> </v>
      </c>
      <c r="AJ390" s="100" t="s">
        <v>3582</v>
      </c>
      <c r="AK390" s="101" t="str">
        <f>IFERROR(VLOOKUP(C390,Plan1!A:E,4,0)," ")</f>
        <v xml:space="preserve"> </v>
      </c>
      <c r="AL390" s="102" t="str">
        <f>IFERROR(VLOOKUP(C390,Plan1!A:E,5,0)," ")</f>
        <v xml:space="preserve"> </v>
      </c>
      <c r="AM390" s="102" t="str">
        <f>VLOOKUP(T390,Plan3!A:C,3,0)</f>
        <v>FILETITOS DE PECHUGA</v>
      </c>
    </row>
    <row r="391" spans="1:39" s="103" customFormat="1" ht="12.75" customHeight="1" x14ac:dyDescent="0.15">
      <c r="A391" s="190" t="s">
        <v>2763</v>
      </c>
      <c r="B391" s="92" t="s">
        <v>46</v>
      </c>
      <c r="C391" s="92" t="s">
        <v>2826</v>
      </c>
      <c r="D391" s="93">
        <v>45793</v>
      </c>
      <c r="E391" s="94" t="s">
        <v>3473</v>
      </c>
      <c r="F391" s="95">
        <v>28</v>
      </c>
      <c r="G391" s="93">
        <v>45845</v>
      </c>
      <c r="H391" s="93">
        <v>45850</v>
      </c>
      <c r="I391" s="105"/>
      <c r="J391" s="105"/>
      <c r="K391" s="106"/>
      <c r="L391" s="107"/>
      <c r="M391" s="105"/>
      <c r="N391" s="93"/>
      <c r="O391" s="92" t="s">
        <v>9</v>
      </c>
      <c r="P391" s="92" t="s">
        <v>8</v>
      </c>
      <c r="Q391" s="92" t="s">
        <v>35</v>
      </c>
      <c r="R391" s="92"/>
      <c r="S391" s="98">
        <v>993495</v>
      </c>
      <c r="T391" s="92" t="s">
        <v>423</v>
      </c>
      <c r="U391" s="92" t="s">
        <v>437</v>
      </c>
      <c r="V391" s="92" t="s">
        <v>424</v>
      </c>
      <c r="W391" s="96">
        <v>3000</v>
      </c>
      <c r="X391" s="97"/>
      <c r="Y391" s="94" t="s">
        <v>7</v>
      </c>
      <c r="Z391" s="99">
        <v>24492</v>
      </c>
      <c r="AA391" s="99"/>
      <c r="AB391" s="98"/>
      <c r="AC391" s="117"/>
      <c r="AD391" s="97"/>
      <c r="AE391" s="94"/>
      <c r="AF391" s="94"/>
      <c r="AG391" s="100" t="s">
        <v>1113</v>
      </c>
      <c r="AH391" s="100" t="str">
        <f>IFERROR(VLOOKUP(T:T,Plan2!A:D,4,0)," ")</f>
        <v xml:space="preserve"> </v>
      </c>
      <c r="AI391" s="100" t="str">
        <f>IFERROR(VLOOKUP(X:X,'base sif'!A:B,2,0)," ")</f>
        <v xml:space="preserve"> </v>
      </c>
      <c r="AJ391" s="100" t="s">
        <v>3582</v>
      </c>
      <c r="AK391" s="101" t="str">
        <f>IFERROR(VLOOKUP(C391,Plan1!A:E,4,0)," ")</f>
        <v xml:space="preserve"> </v>
      </c>
      <c r="AL391" s="102" t="str">
        <f>IFERROR(VLOOKUP(C391,Plan1!A:E,5,0)," ")</f>
        <v xml:space="preserve"> </v>
      </c>
      <c r="AM391" s="102" t="str">
        <f>VLOOKUP(T391,Plan3!A:C,3,0)</f>
        <v>FILETITOS DE PECHUGA</v>
      </c>
    </row>
    <row r="392" spans="1:39" s="103" customFormat="1" ht="12.75" customHeight="1" x14ac:dyDescent="0.15">
      <c r="A392" s="190" t="s">
        <v>2763</v>
      </c>
      <c r="B392" s="92" t="s">
        <v>46</v>
      </c>
      <c r="C392" s="92" t="s">
        <v>2828</v>
      </c>
      <c r="D392" s="93">
        <v>45796</v>
      </c>
      <c r="E392" s="94" t="s">
        <v>2829</v>
      </c>
      <c r="F392" s="95">
        <v>25</v>
      </c>
      <c r="G392" s="93">
        <v>45824</v>
      </c>
      <c r="H392" s="93">
        <v>45829</v>
      </c>
      <c r="I392" s="105"/>
      <c r="J392" s="105"/>
      <c r="K392" s="106"/>
      <c r="L392" s="107"/>
      <c r="M392" s="105"/>
      <c r="N392" s="93"/>
      <c r="O392" s="92" t="s">
        <v>9</v>
      </c>
      <c r="P392" s="92" t="s">
        <v>8</v>
      </c>
      <c r="Q392" s="92" t="s">
        <v>35</v>
      </c>
      <c r="R392" s="92"/>
      <c r="S392" s="98">
        <v>993289</v>
      </c>
      <c r="T392" s="92" t="s">
        <v>674</v>
      </c>
      <c r="U392" s="92" t="s">
        <v>437</v>
      </c>
      <c r="V392" s="92" t="s">
        <v>217</v>
      </c>
      <c r="W392" s="96">
        <v>1950</v>
      </c>
      <c r="X392" s="97"/>
      <c r="Y392" s="94" t="s">
        <v>7</v>
      </c>
      <c r="Z392" s="99">
        <v>12245.1</v>
      </c>
      <c r="AA392" s="99"/>
      <c r="AB392" s="98"/>
      <c r="AC392" s="117"/>
      <c r="AD392" s="97"/>
      <c r="AE392" s="94"/>
      <c r="AF392" s="94"/>
      <c r="AG392" s="100" t="s">
        <v>1113</v>
      </c>
      <c r="AH392" s="100" t="str">
        <f>IFERROR(VLOOKUP(T:T,Plan2!A:D,4,0)," ")</f>
        <v xml:space="preserve"> </v>
      </c>
      <c r="AI392" s="100" t="str">
        <f>IFERROR(VLOOKUP(X:X,'base sif'!A:B,2,0)," ")</f>
        <v xml:space="preserve"> </v>
      </c>
      <c r="AJ392" s="100" t="s">
        <v>3582</v>
      </c>
      <c r="AK392" s="101" t="str">
        <f>IFERROR(VLOOKUP(C392,Plan1!A:E,4,0)," ")</f>
        <v xml:space="preserve"> </v>
      </c>
      <c r="AL392" s="102" t="str">
        <f>IFERROR(VLOOKUP(C392,Plan1!A:E,5,0)," ")</f>
        <v xml:space="preserve"> </v>
      </c>
      <c r="AM392" s="102" t="str">
        <f>VLOOKUP(T392,Plan3!A:C,3,0)</f>
        <v>POLLO ENTERO 2.1</v>
      </c>
    </row>
    <row r="393" spans="1:39" s="103" customFormat="1" ht="12.75" customHeight="1" x14ac:dyDescent="0.15">
      <c r="A393" s="190" t="s">
        <v>2763</v>
      </c>
      <c r="B393" s="92" t="s">
        <v>46</v>
      </c>
      <c r="C393" s="92" t="s">
        <v>2830</v>
      </c>
      <c r="D393" s="93">
        <v>45796</v>
      </c>
      <c r="E393" s="94" t="s">
        <v>2829</v>
      </c>
      <c r="F393" s="95">
        <v>26</v>
      </c>
      <c r="G393" s="93">
        <v>45831</v>
      </c>
      <c r="H393" s="93">
        <v>45836</v>
      </c>
      <c r="I393" s="105"/>
      <c r="J393" s="105"/>
      <c r="K393" s="106"/>
      <c r="L393" s="107"/>
      <c r="M393" s="105"/>
      <c r="N393" s="93"/>
      <c r="O393" s="92" t="s">
        <v>9</v>
      </c>
      <c r="P393" s="92" t="s">
        <v>8</v>
      </c>
      <c r="Q393" s="92" t="s">
        <v>35</v>
      </c>
      <c r="R393" s="92"/>
      <c r="S393" s="98">
        <v>993289</v>
      </c>
      <c r="T393" s="92" t="s">
        <v>674</v>
      </c>
      <c r="U393" s="92" t="s">
        <v>437</v>
      </c>
      <c r="V393" s="92" t="s">
        <v>217</v>
      </c>
      <c r="W393" s="96">
        <v>1950</v>
      </c>
      <c r="X393" s="97"/>
      <c r="Y393" s="94" t="s">
        <v>7</v>
      </c>
      <c r="Z393" s="99">
        <v>12245.1</v>
      </c>
      <c r="AA393" s="99"/>
      <c r="AB393" s="98"/>
      <c r="AC393" s="117"/>
      <c r="AD393" s="97"/>
      <c r="AE393" s="94"/>
      <c r="AF393" s="94"/>
      <c r="AG393" s="100" t="s">
        <v>1113</v>
      </c>
      <c r="AH393" s="100" t="str">
        <f>IFERROR(VLOOKUP(T:T,Plan2!A:D,4,0)," ")</f>
        <v xml:space="preserve"> </v>
      </c>
      <c r="AI393" s="100" t="str">
        <f>IFERROR(VLOOKUP(X:X,'base sif'!A:B,2,0)," ")</f>
        <v xml:space="preserve"> </v>
      </c>
      <c r="AJ393" s="100" t="s">
        <v>3582</v>
      </c>
      <c r="AK393" s="101" t="str">
        <f>IFERROR(VLOOKUP(C393,Plan1!A:E,4,0)," ")</f>
        <v xml:space="preserve"> </v>
      </c>
      <c r="AL393" s="102" t="str">
        <f>IFERROR(VLOOKUP(C393,Plan1!A:E,5,0)," ")</f>
        <v xml:space="preserve"> </v>
      </c>
      <c r="AM393" s="102" t="str">
        <f>VLOOKUP(T393,Plan3!A:C,3,0)</f>
        <v>POLLO ENTERO 2.1</v>
      </c>
    </row>
    <row r="394" spans="1:39" s="103" customFormat="1" ht="12.75" customHeight="1" x14ac:dyDescent="0.15">
      <c r="A394" s="190" t="s">
        <v>2763</v>
      </c>
      <c r="B394" s="92" t="s">
        <v>46</v>
      </c>
      <c r="C394" s="92" t="s">
        <v>2831</v>
      </c>
      <c r="D394" s="93">
        <v>45796</v>
      </c>
      <c r="E394" s="94" t="s">
        <v>2829</v>
      </c>
      <c r="F394" s="95">
        <v>27</v>
      </c>
      <c r="G394" s="93">
        <v>45838</v>
      </c>
      <c r="H394" s="93">
        <v>45843</v>
      </c>
      <c r="I394" s="105"/>
      <c r="J394" s="105"/>
      <c r="K394" s="106"/>
      <c r="L394" s="107"/>
      <c r="M394" s="105"/>
      <c r="N394" s="93"/>
      <c r="O394" s="92" t="s">
        <v>9</v>
      </c>
      <c r="P394" s="92" t="s">
        <v>8</v>
      </c>
      <c r="Q394" s="92" t="s">
        <v>35</v>
      </c>
      <c r="R394" s="92"/>
      <c r="S394" s="98">
        <v>993289</v>
      </c>
      <c r="T394" s="92" t="s">
        <v>674</v>
      </c>
      <c r="U394" s="92" t="s">
        <v>437</v>
      </c>
      <c r="V394" s="92" t="s">
        <v>217</v>
      </c>
      <c r="W394" s="96">
        <v>1950</v>
      </c>
      <c r="X394" s="97"/>
      <c r="Y394" s="94" t="s">
        <v>7</v>
      </c>
      <c r="Z394" s="99">
        <v>12245.1</v>
      </c>
      <c r="AA394" s="99"/>
      <c r="AB394" s="98"/>
      <c r="AC394" s="117"/>
      <c r="AD394" s="97"/>
      <c r="AE394" s="94"/>
      <c r="AF394" s="94"/>
      <c r="AG394" s="100" t="s">
        <v>1113</v>
      </c>
      <c r="AH394" s="100" t="str">
        <f>IFERROR(VLOOKUP(T:T,Plan2!A:D,4,0)," ")</f>
        <v xml:space="preserve"> </v>
      </c>
      <c r="AI394" s="100" t="str">
        <f>IFERROR(VLOOKUP(X:X,'base sif'!A:B,2,0)," ")</f>
        <v xml:space="preserve"> </v>
      </c>
      <c r="AJ394" s="100" t="s">
        <v>3582</v>
      </c>
      <c r="AK394" s="101" t="str">
        <f>IFERROR(VLOOKUP(C394,Plan1!A:E,4,0)," ")</f>
        <v xml:space="preserve"> </v>
      </c>
      <c r="AL394" s="102" t="str">
        <f>IFERROR(VLOOKUP(C394,Plan1!A:E,5,0)," ")</f>
        <v xml:space="preserve"> </v>
      </c>
      <c r="AM394" s="102" t="str">
        <f>VLOOKUP(T394,Plan3!A:C,3,0)</f>
        <v>POLLO ENTERO 2.1</v>
      </c>
    </row>
    <row r="395" spans="1:39" s="103" customFormat="1" ht="12.75" customHeight="1" x14ac:dyDescent="0.15">
      <c r="A395" s="190" t="s">
        <v>2763</v>
      </c>
      <c r="B395" s="92" t="s">
        <v>46</v>
      </c>
      <c r="C395" s="92" t="s">
        <v>2832</v>
      </c>
      <c r="D395" s="93">
        <v>45796</v>
      </c>
      <c r="E395" s="94" t="s">
        <v>2829</v>
      </c>
      <c r="F395" s="95">
        <v>28</v>
      </c>
      <c r="G395" s="93">
        <v>45845</v>
      </c>
      <c r="H395" s="93">
        <v>45850</v>
      </c>
      <c r="I395" s="105"/>
      <c r="J395" s="105"/>
      <c r="K395" s="106"/>
      <c r="L395" s="107"/>
      <c r="M395" s="105"/>
      <c r="N395" s="93"/>
      <c r="O395" s="92" t="s">
        <v>9</v>
      </c>
      <c r="P395" s="92" t="s">
        <v>8</v>
      </c>
      <c r="Q395" s="92" t="s">
        <v>35</v>
      </c>
      <c r="R395" s="92"/>
      <c r="S395" s="98">
        <v>993289</v>
      </c>
      <c r="T395" s="92" t="s">
        <v>674</v>
      </c>
      <c r="U395" s="92" t="s">
        <v>437</v>
      </c>
      <c r="V395" s="92" t="s">
        <v>217</v>
      </c>
      <c r="W395" s="96">
        <v>1950</v>
      </c>
      <c r="X395" s="97"/>
      <c r="Y395" s="94" t="s">
        <v>7</v>
      </c>
      <c r="Z395" s="99">
        <v>12245.1</v>
      </c>
      <c r="AA395" s="99"/>
      <c r="AB395" s="98"/>
      <c r="AC395" s="117"/>
      <c r="AD395" s="97"/>
      <c r="AE395" s="94"/>
      <c r="AF395" s="94"/>
      <c r="AG395" s="100" t="s">
        <v>1113</v>
      </c>
      <c r="AH395" s="100" t="str">
        <f>IFERROR(VLOOKUP(T:T,Plan2!A:D,4,0)," ")</f>
        <v xml:space="preserve"> </v>
      </c>
      <c r="AI395" s="100" t="str">
        <f>IFERROR(VLOOKUP(X:X,'base sif'!A:B,2,0)," ")</f>
        <v xml:space="preserve"> </v>
      </c>
      <c r="AJ395" s="100" t="s">
        <v>3582</v>
      </c>
      <c r="AK395" s="101" t="str">
        <f>IFERROR(VLOOKUP(C395,Plan1!A:E,4,0)," ")</f>
        <v xml:space="preserve"> </v>
      </c>
      <c r="AL395" s="102" t="str">
        <f>IFERROR(VLOOKUP(C395,Plan1!A:E,5,0)," ")</f>
        <v xml:space="preserve"> </v>
      </c>
      <c r="AM395" s="102" t="str">
        <f>VLOOKUP(T395,Plan3!A:C,3,0)</f>
        <v>POLLO ENTERO 2.1</v>
      </c>
    </row>
    <row r="396" spans="1:39" s="103" customFormat="1" ht="12.75" customHeight="1" x14ac:dyDescent="0.15">
      <c r="A396" s="190" t="s">
        <v>2763</v>
      </c>
      <c r="B396" s="92" t="s">
        <v>46</v>
      </c>
      <c r="C396" s="92" t="s">
        <v>2833</v>
      </c>
      <c r="D396" s="93">
        <v>45796</v>
      </c>
      <c r="E396" s="94" t="s">
        <v>2834</v>
      </c>
      <c r="F396" s="95">
        <v>25</v>
      </c>
      <c r="G396" s="93">
        <v>45824</v>
      </c>
      <c r="H396" s="93">
        <v>45829</v>
      </c>
      <c r="I396" s="105"/>
      <c r="J396" s="105"/>
      <c r="K396" s="106"/>
      <c r="L396" s="107"/>
      <c r="M396" s="105"/>
      <c r="N396" s="93"/>
      <c r="O396" s="92" t="s">
        <v>9</v>
      </c>
      <c r="P396" s="92" t="s">
        <v>8</v>
      </c>
      <c r="Q396" s="92" t="s">
        <v>35</v>
      </c>
      <c r="R396" s="92"/>
      <c r="S396" s="98">
        <v>993288</v>
      </c>
      <c r="T396" s="92" t="s">
        <v>678</v>
      </c>
      <c r="U396" s="92" t="s">
        <v>437</v>
      </c>
      <c r="V396" s="92" t="s">
        <v>217</v>
      </c>
      <c r="W396" s="96">
        <v>1950</v>
      </c>
      <c r="X396" s="97"/>
      <c r="Y396" s="94" t="s">
        <v>7</v>
      </c>
      <c r="Z396" s="99">
        <v>12243</v>
      </c>
      <c r="AA396" s="99"/>
      <c r="AB396" s="98"/>
      <c r="AC396" s="117"/>
      <c r="AD396" s="97"/>
      <c r="AE396" s="94"/>
      <c r="AF396" s="94"/>
      <c r="AG396" s="100" t="s">
        <v>1113</v>
      </c>
      <c r="AH396" s="100" t="str">
        <f>IFERROR(VLOOKUP(T:T,Plan2!A:D,4,0)," ")</f>
        <v xml:space="preserve"> </v>
      </c>
      <c r="AI396" s="100" t="str">
        <f>IFERROR(VLOOKUP(X:X,'base sif'!A:B,2,0)," ")</f>
        <v xml:space="preserve"> </v>
      </c>
      <c r="AJ396" s="100" t="s">
        <v>3582</v>
      </c>
      <c r="AK396" s="101" t="str">
        <f>IFERROR(VLOOKUP(C396,Plan1!A:E,4,0)," ")</f>
        <v xml:space="preserve"> </v>
      </c>
      <c r="AL396" s="102" t="str">
        <f>IFERROR(VLOOKUP(C396,Plan1!A:E,5,0)," ")</f>
        <v xml:space="preserve"> </v>
      </c>
      <c r="AM396" s="102" t="str">
        <f>VLOOKUP(T396,Plan3!A:C,3,0)</f>
        <v>POLLO ENTERO 2.2</v>
      </c>
    </row>
    <row r="397" spans="1:39" s="103" customFormat="1" ht="12.75" customHeight="1" x14ac:dyDescent="0.15">
      <c r="A397" s="190" t="s">
        <v>2763</v>
      </c>
      <c r="B397" s="92" t="s">
        <v>46</v>
      </c>
      <c r="C397" s="92" t="s">
        <v>2835</v>
      </c>
      <c r="D397" s="93">
        <v>45796</v>
      </c>
      <c r="E397" s="94" t="s">
        <v>2834</v>
      </c>
      <c r="F397" s="95">
        <v>26</v>
      </c>
      <c r="G397" s="93">
        <v>45831</v>
      </c>
      <c r="H397" s="93">
        <v>45836</v>
      </c>
      <c r="I397" s="105"/>
      <c r="J397" s="105"/>
      <c r="K397" s="106"/>
      <c r="L397" s="107"/>
      <c r="M397" s="105"/>
      <c r="N397" s="93"/>
      <c r="O397" s="92" t="s">
        <v>9</v>
      </c>
      <c r="P397" s="92" t="s">
        <v>8</v>
      </c>
      <c r="Q397" s="92" t="s">
        <v>35</v>
      </c>
      <c r="R397" s="92"/>
      <c r="S397" s="98">
        <v>993288</v>
      </c>
      <c r="T397" s="92" t="s">
        <v>678</v>
      </c>
      <c r="U397" s="92" t="s">
        <v>437</v>
      </c>
      <c r="V397" s="92" t="s">
        <v>217</v>
      </c>
      <c r="W397" s="96">
        <v>1950</v>
      </c>
      <c r="X397" s="97"/>
      <c r="Y397" s="94" t="s">
        <v>7</v>
      </c>
      <c r="Z397" s="99">
        <v>12243</v>
      </c>
      <c r="AA397" s="99"/>
      <c r="AB397" s="98"/>
      <c r="AC397" s="117"/>
      <c r="AD397" s="97"/>
      <c r="AE397" s="94"/>
      <c r="AF397" s="94"/>
      <c r="AG397" s="100" t="s">
        <v>1113</v>
      </c>
      <c r="AH397" s="100" t="str">
        <f>IFERROR(VLOOKUP(T:T,Plan2!A:D,4,0)," ")</f>
        <v xml:space="preserve"> </v>
      </c>
      <c r="AI397" s="100" t="str">
        <f>IFERROR(VLOOKUP(X:X,'base sif'!A:B,2,0)," ")</f>
        <v xml:space="preserve"> </v>
      </c>
      <c r="AJ397" s="100" t="s">
        <v>3582</v>
      </c>
      <c r="AK397" s="101" t="str">
        <f>IFERROR(VLOOKUP(C397,Plan1!A:E,4,0)," ")</f>
        <v xml:space="preserve"> </v>
      </c>
      <c r="AL397" s="102" t="str">
        <f>IFERROR(VLOOKUP(C397,Plan1!A:E,5,0)," ")</f>
        <v xml:space="preserve"> </v>
      </c>
      <c r="AM397" s="102" t="str">
        <f>VLOOKUP(T397,Plan3!A:C,3,0)</f>
        <v>POLLO ENTERO 2.2</v>
      </c>
    </row>
    <row r="398" spans="1:39" s="103" customFormat="1" ht="12.75" customHeight="1" x14ac:dyDescent="0.15">
      <c r="A398" s="190" t="s">
        <v>2763</v>
      </c>
      <c r="B398" s="92" t="s">
        <v>46</v>
      </c>
      <c r="C398" s="92" t="s">
        <v>2836</v>
      </c>
      <c r="D398" s="93">
        <v>45796</v>
      </c>
      <c r="E398" s="94" t="s">
        <v>2834</v>
      </c>
      <c r="F398" s="95">
        <v>27</v>
      </c>
      <c r="G398" s="93">
        <v>45838</v>
      </c>
      <c r="H398" s="93">
        <v>45843</v>
      </c>
      <c r="I398" s="105"/>
      <c r="J398" s="105"/>
      <c r="K398" s="106"/>
      <c r="L398" s="107"/>
      <c r="M398" s="105"/>
      <c r="N398" s="93"/>
      <c r="O398" s="92" t="s">
        <v>9</v>
      </c>
      <c r="P398" s="92" t="s">
        <v>8</v>
      </c>
      <c r="Q398" s="92" t="s">
        <v>35</v>
      </c>
      <c r="R398" s="92"/>
      <c r="S398" s="98">
        <v>993288</v>
      </c>
      <c r="T398" s="92" t="s">
        <v>678</v>
      </c>
      <c r="U398" s="92" t="s">
        <v>437</v>
      </c>
      <c r="V398" s="92" t="s">
        <v>217</v>
      </c>
      <c r="W398" s="96">
        <v>1950</v>
      </c>
      <c r="X398" s="97"/>
      <c r="Y398" s="94" t="s">
        <v>7</v>
      </c>
      <c r="Z398" s="99">
        <v>12243</v>
      </c>
      <c r="AA398" s="99"/>
      <c r="AB398" s="98"/>
      <c r="AC398" s="117"/>
      <c r="AD398" s="97"/>
      <c r="AE398" s="94"/>
      <c r="AF398" s="94"/>
      <c r="AG398" s="100" t="s">
        <v>1113</v>
      </c>
      <c r="AH398" s="100" t="str">
        <f>IFERROR(VLOOKUP(T:T,Plan2!A:D,4,0)," ")</f>
        <v xml:space="preserve"> </v>
      </c>
      <c r="AI398" s="100" t="str">
        <f>IFERROR(VLOOKUP(X:X,'base sif'!A:B,2,0)," ")</f>
        <v xml:space="preserve"> </v>
      </c>
      <c r="AJ398" s="100" t="s">
        <v>3582</v>
      </c>
      <c r="AK398" s="101" t="str">
        <f>IFERROR(VLOOKUP(C398,Plan1!A:E,4,0)," ")</f>
        <v xml:space="preserve"> </v>
      </c>
      <c r="AL398" s="102" t="str">
        <f>IFERROR(VLOOKUP(C398,Plan1!A:E,5,0)," ")</f>
        <v xml:space="preserve"> </v>
      </c>
      <c r="AM398" s="102" t="str">
        <f>VLOOKUP(T398,Plan3!A:C,3,0)</f>
        <v>POLLO ENTERO 2.2</v>
      </c>
    </row>
    <row r="399" spans="1:39" s="103" customFormat="1" ht="12.75" customHeight="1" x14ac:dyDescent="0.15">
      <c r="A399" s="190" t="s">
        <v>2763</v>
      </c>
      <c r="B399" s="92" t="s">
        <v>46</v>
      </c>
      <c r="C399" s="92" t="s">
        <v>2837</v>
      </c>
      <c r="D399" s="93">
        <v>45796</v>
      </c>
      <c r="E399" s="94" t="s">
        <v>2834</v>
      </c>
      <c r="F399" s="95">
        <v>28</v>
      </c>
      <c r="G399" s="93">
        <v>45845</v>
      </c>
      <c r="H399" s="93">
        <v>45850</v>
      </c>
      <c r="I399" s="105"/>
      <c r="J399" s="105"/>
      <c r="K399" s="106"/>
      <c r="L399" s="107"/>
      <c r="M399" s="105"/>
      <c r="N399" s="93"/>
      <c r="O399" s="92" t="s">
        <v>9</v>
      </c>
      <c r="P399" s="92" t="s">
        <v>8</v>
      </c>
      <c r="Q399" s="92" t="s">
        <v>35</v>
      </c>
      <c r="R399" s="92"/>
      <c r="S399" s="98">
        <v>993288</v>
      </c>
      <c r="T399" s="92" t="s">
        <v>678</v>
      </c>
      <c r="U399" s="92" t="s">
        <v>437</v>
      </c>
      <c r="V399" s="92" t="s">
        <v>217</v>
      </c>
      <c r="W399" s="96">
        <v>1950</v>
      </c>
      <c r="X399" s="97"/>
      <c r="Y399" s="94" t="s">
        <v>7</v>
      </c>
      <c r="Z399" s="99">
        <v>12243</v>
      </c>
      <c r="AA399" s="99"/>
      <c r="AB399" s="98"/>
      <c r="AC399" s="117"/>
      <c r="AD399" s="97"/>
      <c r="AE399" s="94"/>
      <c r="AF399" s="94"/>
      <c r="AG399" s="100" t="s">
        <v>1113</v>
      </c>
      <c r="AH399" s="100" t="str">
        <f>IFERROR(VLOOKUP(T:T,Plan2!A:D,4,0)," ")</f>
        <v xml:space="preserve"> </v>
      </c>
      <c r="AI399" s="100" t="str">
        <f>IFERROR(VLOOKUP(X:X,'base sif'!A:B,2,0)," ")</f>
        <v xml:space="preserve"> </v>
      </c>
      <c r="AJ399" s="100" t="s">
        <v>3582</v>
      </c>
      <c r="AK399" s="101" t="str">
        <f>IFERROR(VLOOKUP(C399,Plan1!A:E,4,0)," ")</f>
        <v xml:space="preserve"> </v>
      </c>
      <c r="AL399" s="102" t="str">
        <f>IFERROR(VLOOKUP(C399,Plan1!A:E,5,0)," ")</f>
        <v xml:space="preserve"> </v>
      </c>
      <c r="AM399" s="102" t="str">
        <f>VLOOKUP(T399,Plan3!A:C,3,0)</f>
        <v>POLLO ENTERO 2.2</v>
      </c>
    </row>
    <row r="400" spans="1:39" s="103" customFormat="1" ht="12.75" customHeight="1" x14ac:dyDescent="0.15">
      <c r="A400" s="190"/>
      <c r="B400" s="92" t="s">
        <v>3754</v>
      </c>
      <c r="C400" s="92" t="s">
        <v>3755</v>
      </c>
      <c r="D400" s="93">
        <v>45875</v>
      </c>
      <c r="E400" s="94" t="s">
        <v>3756</v>
      </c>
      <c r="F400" s="95">
        <v>32</v>
      </c>
      <c r="G400" s="93">
        <v>45875</v>
      </c>
      <c r="H400" s="93">
        <v>45882</v>
      </c>
      <c r="I400" s="105">
        <v>45877</v>
      </c>
      <c r="J400" s="105">
        <v>45877</v>
      </c>
      <c r="K400" s="106">
        <f>WEEKNUM(I400)</f>
        <v>32</v>
      </c>
      <c r="L400" s="107">
        <f>K400-F400</f>
        <v>0</v>
      </c>
      <c r="M400" s="105">
        <v>45876</v>
      </c>
      <c r="N400" s="93"/>
      <c r="O400" s="92" t="s">
        <v>9</v>
      </c>
      <c r="P400" s="92" t="s">
        <v>8</v>
      </c>
      <c r="Q400" s="92" t="s">
        <v>35</v>
      </c>
      <c r="R400" s="92" t="s">
        <v>2945</v>
      </c>
      <c r="S400" s="98">
        <v>70130</v>
      </c>
      <c r="T400" s="92" t="s">
        <v>11</v>
      </c>
      <c r="U400" s="92" t="s">
        <v>438</v>
      </c>
      <c r="V400" s="92" t="s">
        <v>37</v>
      </c>
      <c r="W400" s="96">
        <v>2300</v>
      </c>
      <c r="X400" s="97">
        <v>3237</v>
      </c>
      <c r="Y400" s="94" t="s">
        <v>7</v>
      </c>
      <c r="Z400" s="99">
        <v>24496.05</v>
      </c>
      <c r="AA400" s="99">
        <v>24496.05</v>
      </c>
      <c r="AB400" s="98">
        <v>1194</v>
      </c>
      <c r="AC400" s="117" t="s">
        <v>3757</v>
      </c>
      <c r="AD400" s="97">
        <v>1002985</v>
      </c>
      <c r="AE400" s="94" t="s">
        <v>3758</v>
      </c>
      <c r="AF400" s="94" t="s">
        <v>3759</v>
      </c>
      <c r="AG400" s="100" t="str">
        <f>IF(AND(M:M&lt;=H:H,M:M&gt;=G:G),"FACTURADO EN FECHA","FACTURADO CON ATRASO")</f>
        <v>FACTURADO EN FECHA</v>
      </c>
      <c r="AH400" s="100" t="str">
        <f>IFERROR(VLOOKUP(T:T,Plan2!A:D,4,0)," ")</f>
        <v xml:space="preserve"> </v>
      </c>
      <c r="AI400" s="100" t="str">
        <f>IFERROR(VLOOKUP(X:X,'base sif'!A:B,2,0)," ")</f>
        <v>30.581 - S. M. DO OESTE - AB.SUINOS/IND</v>
      </c>
      <c r="AJ400" s="100" t="str">
        <f>IFERROR(VLOOKUP(C400,Plan1!A:E,3,0)," ")</f>
        <v xml:space="preserve"> </v>
      </c>
      <c r="AK400" s="101" t="str">
        <f>IFERROR(VLOOKUP(C400,Plan1!A:E,4,0)," ")</f>
        <v xml:space="preserve"> </v>
      </c>
      <c r="AL400" s="102" t="str">
        <f>IFERROR(VLOOKUP(C400,Plan1!A:E,5,0)," ")</f>
        <v xml:space="preserve"> </v>
      </c>
      <c r="AM400" s="102" t="str">
        <f>VLOOKUP(T400,Plan3!A:C,3,0)</f>
        <v>CHULETA CENTRO</v>
      </c>
    </row>
    <row r="401" spans="1:39" s="103" customFormat="1" ht="12.75" customHeight="1" x14ac:dyDescent="0.15">
      <c r="A401" s="190"/>
      <c r="B401" s="92" t="s">
        <v>3754</v>
      </c>
      <c r="C401" s="92" t="s">
        <v>3760</v>
      </c>
      <c r="D401" s="93">
        <v>45875</v>
      </c>
      <c r="E401" s="94" t="s">
        <v>3756</v>
      </c>
      <c r="F401" s="95">
        <v>34</v>
      </c>
      <c r="G401" s="93">
        <v>45887</v>
      </c>
      <c r="H401" s="93">
        <v>45893</v>
      </c>
      <c r="I401" s="105">
        <v>45887</v>
      </c>
      <c r="J401" s="105">
        <v>45887</v>
      </c>
      <c r="K401" s="106">
        <f>WEEKNUM(I401)</f>
        <v>34</v>
      </c>
      <c r="L401" s="107">
        <f>K401-F401</f>
        <v>0</v>
      </c>
      <c r="M401" s="105"/>
      <c r="N401" s="93"/>
      <c r="O401" s="92" t="s">
        <v>9</v>
      </c>
      <c r="P401" s="92" t="s">
        <v>8</v>
      </c>
      <c r="Q401" s="92" t="s">
        <v>35</v>
      </c>
      <c r="R401" s="92"/>
      <c r="S401" s="98">
        <v>70130</v>
      </c>
      <c r="T401" s="92" t="s">
        <v>11</v>
      </c>
      <c r="U401" s="92" t="s">
        <v>438</v>
      </c>
      <c r="V401" s="92" t="s">
        <v>37</v>
      </c>
      <c r="W401" s="96">
        <v>2300</v>
      </c>
      <c r="X401" s="97">
        <v>3237</v>
      </c>
      <c r="Y401" s="94" t="s">
        <v>7</v>
      </c>
      <c r="Z401" s="99">
        <v>24500</v>
      </c>
      <c r="AA401" s="99">
        <v>24500</v>
      </c>
      <c r="AB401" s="98">
        <v>1240</v>
      </c>
      <c r="AC401" s="117"/>
      <c r="AD401" s="97">
        <v>1002989</v>
      </c>
      <c r="AE401" s="94"/>
      <c r="AF401" s="94"/>
      <c r="AG401" s="100" t="str">
        <f>IF(AND(I:I&lt;=$H$1:$H$1000,I:I&gt;=$G$1:$G$589),"PROGRAMADOS PARA EMBARQUE","PROGRAMADOS FUERA DE LA SEMANA")</f>
        <v>PROGRAMADOS PARA EMBARQUE</v>
      </c>
      <c r="AH401" s="100" t="str">
        <f>IFERROR(VLOOKUP(T:T,Plan2!A:D,4,0)," ")</f>
        <v xml:space="preserve"> </v>
      </c>
      <c r="AI401" s="100" t="str">
        <f>IFERROR(VLOOKUP(X:X,'base sif'!A:B,2,0)," ")</f>
        <v>30.581 - S. M. DO OESTE - AB.SUINOS/IND</v>
      </c>
      <c r="AJ401" s="100" t="str">
        <f>IFERROR(VLOOKUP(C401,Plan1!A:E,3,0)," ")</f>
        <v xml:space="preserve"> </v>
      </c>
      <c r="AK401" s="101" t="str">
        <f>IFERROR(VLOOKUP(C401,Plan1!A:E,4,0)," ")</f>
        <v xml:space="preserve"> </v>
      </c>
      <c r="AL401" s="102" t="str">
        <f>IFERROR(VLOOKUP(C401,Plan1!A:E,5,0)," ")</f>
        <v xml:space="preserve"> </v>
      </c>
      <c r="AM401" s="102" t="str">
        <f>VLOOKUP(T401,Plan3!A:C,3,0)</f>
        <v>CHULETA CENTRO</v>
      </c>
    </row>
    <row r="402" spans="1:39" s="103" customFormat="1" ht="12.75" customHeight="1" x14ac:dyDescent="0.15">
      <c r="A402" s="190"/>
      <c r="B402" s="92" t="s">
        <v>38</v>
      </c>
      <c r="C402" s="92" t="s">
        <v>3030</v>
      </c>
      <c r="D402" s="93">
        <v>45833</v>
      </c>
      <c r="E402" s="94" t="s">
        <v>3475</v>
      </c>
      <c r="F402" s="95">
        <v>30</v>
      </c>
      <c r="G402" s="93">
        <v>45859</v>
      </c>
      <c r="H402" s="93">
        <v>45864</v>
      </c>
      <c r="I402" s="105">
        <v>45870</v>
      </c>
      <c r="J402" s="105">
        <v>45870</v>
      </c>
      <c r="K402" s="106">
        <f t="shared" ref="K402:K412" si="70">WEEKNUM(I402)</f>
        <v>31</v>
      </c>
      <c r="L402" s="107">
        <f t="shared" ref="L402:L412" si="71">K402-F402</f>
        <v>1</v>
      </c>
      <c r="M402" s="105">
        <v>45870</v>
      </c>
      <c r="N402" s="93">
        <v>45874</v>
      </c>
      <c r="O402" s="92" t="s">
        <v>9</v>
      </c>
      <c r="P402" s="92" t="s">
        <v>8</v>
      </c>
      <c r="Q402" s="92" t="s">
        <v>35</v>
      </c>
      <c r="R402" s="92" t="s">
        <v>3072</v>
      </c>
      <c r="S402" s="98">
        <v>996100</v>
      </c>
      <c r="T402" s="92" t="s">
        <v>528</v>
      </c>
      <c r="U402" s="92" t="s">
        <v>444</v>
      </c>
      <c r="V402" s="92" t="s">
        <v>1429</v>
      </c>
      <c r="W402" s="96">
        <v>2500</v>
      </c>
      <c r="X402" s="97">
        <v>2032</v>
      </c>
      <c r="Y402" s="94" t="s">
        <v>141</v>
      </c>
      <c r="Z402" s="99">
        <v>11826</v>
      </c>
      <c r="AA402" s="99">
        <v>11826</v>
      </c>
      <c r="AB402" s="98">
        <v>1971</v>
      </c>
      <c r="AC402" s="117" t="s">
        <v>3566</v>
      </c>
      <c r="AD402" s="97">
        <v>991532</v>
      </c>
      <c r="AE402" s="94" t="s">
        <v>3567</v>
      </c>
      <c r="AF402" s="94" t="s">
        <v>3568</v>
      </c>
      <c r="AG402" s="100" t="str">
        <f t="shared" ref="AG402:AG404" si="72">IF(AND(M:M&lt;=H:H,M:M&gt;=G:G),"FACTURADO EN FECHA","FACTURADO CON ATRASO")</f>
        <v>FACTURADO CON ATRASO</v>
      </c>
      <c r="AH402" s="100" t="str">
        <f>IFERROR(VLOOKUP(T:T,Plan2!A:D,4,0)," ")</f>
        <v xml:space="preserve"> </v>
      </c>
      <c r="AI402" s="100" t="str">
        <f>IFERROR(VLOOKUP(X:X,'base sif'!A:B,2,0)," ")</f>
        <v>36.843 - MONTENEGRO - AB. AVES</v>
      </c>
      <c r="AJ402" s="100" t="str">
        <f>IFERROR(VLOOKUP(C402,Plan1!A:E,3,0)," ")</f>
        <v>ATRASO DE PRODUCCIÓN</v>
      </c>
      <c r="AK402" s="101">
        <f>IFERROR(VLOOKUP(C402,Plan1!A:E,4,0)," ")</f>
        <v>0.5</v>
      </c>
      <c r="AL402" s="102" t="str">
        <f>IFERROR(VLOOKUP(C402,Plan1!A:E,5,0)," ")</f>
        <v>PRODUCCIÓN</v>
      </c>
      <c r="AM402" s="102" t="str">
        <f>VLOOKUP(T402,Plan3!A:C,3,0)</f>
        <v>SALCHICHA DE PAVO</v>
      </c>
    </row>
    <row r="403" spans="1:39" s="103" customFormat="1" ht="12.75" customHeight="1" x14ac:dyDescent="0.15">
      <c r="A403" s="190"/>
      <c r="B403" s="92" t="s">
        <v>38</v>
      </c>
      <c r="C403" s="92" t="s">
        <v>3032</v>
      </c>
      <c r="D403" s="93">
        <v>45833</v>
      </c>
      <c r="E403" s="94" t="s">
        <v>3475</v>
      </c>
      <c r="F403" s="95">
        <v>30</v>
      </c>
      <c r="G403" s="93">
        <v>45859</v>
      </c>
      <c r="H403" s="93">
        <v>45864</v>
      </c>
      <c r="I403" s="105">
        <v>45870</v>
      </c>
      <c r="J403" s="105">
        <v>45870</v>
      </c>
      <c r="K403" s="106">
        <f t="shared" si="70"/>
        <v>31</v>
      </c>
      <c r="L403" s="107">
        <f t="shared" si="71"/>
        <v>1</v>
      </c>
      <c r="M403" s="105">
        <v>45870</v>
      </c>
      <c r="N403" s="93">
        <v>45874</v>
      </c>
      <c r="O403" s="92" t="s">
        <v>9</v>
      </c>
      <c r="P403" s="92" t="s">
        <v>8</v>
      </c>
      <c r="Q403" s="92" t="s">
        <v>35</v>
      </c>
      <c r="R403" s="92" t="s">
        <v>3072</v>
      </c>
      <c r="S403" s="98">
        <v>996101</v>
      </c>
      <c r="T403" s="92" t="s">
        <v>735</v>
      </c>
      <c r="U403" s="92" t="s">
        <v>444</v>
      </c>
      <c r="V403" s="92" t="s">
        <v>736</v>
      </c>
      <c r="W403" s="96">
        <v>2100</v>
      </c>
      <c r="X403" s="97">
        <v>2032</v>
      </c>
      <c r="Y403" s="94" t="s">
        <v>141</v>
      </c>
      <c r="Z403" s="99">
        <v>12246</v>
      </c>
      <c r="AA403" s="99">
        <v>12246</v>
      </c>
      <c r="AB403" s="98">
        <v>2041</v>
      </c>
      <c r="AC403" s="117" t="s">
        <v>3566</v>
      </c>
      <c r="AD403" s="97">
        <v>991532</v>
      </c>
      <c r="AE403" s="94" t="s">
        <v>3567</v>
      </c>
      <c r="AF403" s="94" t="s">
        <v>3568</v>
      </c>
      <c r="AG403" s="100" t="str">
        <f t="shared" si="72"/>
        <v>FACTURADO CON ATRASO</v>
      </c>
      <c r="AH403" s="100" t="str">
        <f>IFERROR(VLOOKUP(T:T,Plan2!A:D,4,0)," ")</f>
        <v xml:space="preserve"> </v>
      </c>
      <c r="AI403" s="100" t="str">
        <f>IFERROR(VLOOKUP(X:X,'base sif'!A:B,2,0)," ")</f>
        <v>36.843 - MONTENEGRO - AB. AVES</v>
      </c>
      <c r="AJ403" s="100" t="str">
        <f>IFERROR(VLOOKUP(C403,Plan1!A:E,3,0)," ")</f>
        <v>ATRASO DE PRODUCCIÓN</v>
      </c>
      <c r="AK403" s="101">
        <f>IFERROR(VLOOKUP(C403,Plan1!A:E,4,0)," ")</f>
        <v>0.5</v>
      </c>
      <c r="AL403" s="102" t="str">
        <f>IFERROR(VLOOKUP(C403,Plan1!A:E,5,0)," ")</f>
        <v>PRODUCCIÓN</v>
      </c>
      <c r="AM403" s="102" t="str">
        <f>VLOOKUP(T403,Plan3!A:C,3,0)</f>
        <v>SALCHICHA DE POLLO</v>
      </c>
    </row>
    <row r="404" spans="1:39" s="103" customFormat="1" ht="12.75" customHeight="1" x14ac:dyDescent="0.15">
      <c r="A404" s="190"/>
      <c r="B404" s="92" t="s">
        <v>38</v>
      </c>
      <c r="C404" s="92" t="s">
        <v>3028</v>
      </c>
      <c r="D404" s="93">
        <v>45833</v>
      </c>
      <c r="E404" s="94" t="s">
        <v>3027</v>
      </c>
      <c r="F404" s="95">
        <v>32</v>
      </c>
      <c r="G404" s="93">
        <v>45873</v>
      </c>
      <c r="H404" s="93">
        <v>45878</v>
      </c>
      <c r="I404" s="105">
        <v>45873</v>
      </c>
      <c r="J404" s="105">
        <v>45873</v>
      </c>
      <c r="K404" s="106">
        <f t="shared" si="70"/>
        <v>32</v>
      </c>
      <c r="L404" s="107">
        <f t="shared" si="71"/>
        <v>0</v>
      </c>
      <c r="M404" s="105">
        <v>45873</v>
      </c>
      <c r="N404" s="93">
        <v>45813</v>
      </c>
      <c r="O404" s="92" t="s">
        <v>9</v>
      </c>
      <c r="P404" s="92" t="s">
        <v>8</v>
      </c>
      <c r="Q404" s="92" t="s">
        <v>35</v>
      </c>
      <c r="R404" s="92" t="s">
        <v>2773</v>
      </c>
      <c r="S404" s="98">
        <v>996102</v>
      </c>
      <c r="T404" s="92" t="s">
        <v>1183</v>
      </c>
      <c r="U404" s="92" t="s">
        <v>444</v>
      </c>
      <c r="V404" s="92" t="s">
        <v>1184</v>
      </c>
      <c r="W404" s="96">
        <v>2200</v>
      </c>
      <c r="X404" s="97">
        <v>1215</v>
      </c>
      <c r="Y404" s="94" t="s">
        <v>141</v>
      </c>
      <c r="Z404" s="99">
        <v>24498</v>
      </c>
      <c r="AA404" s="99">
        <v>24498</v>
      </c>
      <c r="AB404" s="98">
        <v>4083</v>
      </c>
      <c r="AC404" s="117" t="s">
        <v>3569</v>
      </c>
      <c r="AD404" s="97">
        <v>994810</v>
      </c>
      <c r="AE404" s="94" t="s">
        <v>3344</v>
      </c>
      <c r="AF404" s="94" t="s">
        <v>3345</v>
      </c>
      <c r="AG404" s="100" t="str">
        <f t="shared" si="72"/>
        <v>FACTURADO EN FECHA</v>
      </c>
      <c r="AH404" s="100" t="str">
        <f>IFERROR(VLOOKUP(T:T,Plan2!A:D,4,0)," ")</f>
        <v xml:space="preserve"> </v>
      </c>
      <c r="AI404" s="100" t="str">
        <f>IFERROR(VLOOKUP(X:X,'base sif'!A:B,2,0)," ")</f>
        <v>30.704 - ROLANDIA - AB. AVES</v>
      </c>
      <c r="AJ404" s="100" t="str">
        <f>IFERROR(VLOOKUP(C404,Plan1!A:E,3,0)," ")</f>
        <v xml:space="preserve"> </v>
      </c>
      <c r="AK404" s="101" t="str">
        <f>IFERROR(VLOOKUP(C404,Plan1!A:E,4,0)," ")</f>
        <v xml:space="preserve"> </v>
      </c>
      <c r="AL404" s="102" t="str">
        <f>IFERROR(VLOOKUP(C404,Plan1!A:E,5,0)," ")</f>
        <v xml:space="preserve"> </v>
      </c>
      <c r="AM404" s="102" t="str">
        <f>VLOOKUP(T404,Plan3!A:C,3,0)</f>
        <v>SALCHICHAS DE POLLO Y CERDO</v>
      </c>
    </row>
    <row r="405" spans="1:39" s="103" customFormat="1" ht="12.75" customHeight="1" x14ac:dyDescent="0.15">
      <c r="A405" s="190"/>
      <c r="B405" s="92" t="s">
        <v>38</v>
      </c>
      <c r="C405" s="92" t="s">
        <v>3031</v>
      </c>
      <c r="D405" s="93">
        <v>45833</v>
      </c>
      <c r="E405" s="94" t="s">
        <v>3475</v>
      </c>
      <c r="F405" s="95">
        <v>33</v>
      </c>
      <c r="G405" s="93">
        <v>45880</v>
      </c>
      <c r="H405" s="93">
        <v>45885</v>
      </c>
      <c r="I405" s="105">
        <v>45883</v>
      </c>
      <c r="J405" s="105">
        <v>45883</v>
      </c>
      <c r="K405" s="106">
        <f t="shared" si="70"/>
        <v>33</v>
      </c>
      <c r="L405" s="107">
        <f t="shared" si="71"/>
        <v>0</v>
      </c>
      <c r="M405" s="105"/>
      <c r="N405" s="93"/>
      <c r="O405" s="92" t="s">
        <v>9</v>
      </c>
      <c r="P405" s="92" t="s">
        <v>8</v>
      </c>
      <c r="Q405" s="92" t="s">
        <v>35</v>
      </c>
      <c r="R405" s="92" t="s">
        <v>3072</v>
      </c>
      <c r="S405" s="98">
        <v>996100</v>
      </c>
      <c r="T405" s="92" t="s">
        <v>528</v>
      </c>
      <c r="U405" s="92" t="s">
        <v>444</v>
      </c>
      <c r="V405" s="92" t="s">
        <v>1429</v>
      </c>
      <c r="W405" s="96">
        <v>2500</v>
      </c>
      <c r="X405" s="97">
        <v>2032</v>
      </c>
      <c r="Y405" s="94" t="s">
        <v>141</v>
      </c>
      <c r="Z405" s="99">
        <v>12246</v>
      </c>
      <c r="AA405" s="99">
        <v>12246</v>
      </c>
      <c r="AB405" s="98">
        <v>2041</v>
      </c>
      <c r="AC405" s="117"/>
      <c r="AD405" s="97">
        <v>996631</v>
      </c>
      <c r="AE405" s="94"/>
      <c r="AF405" s="94"/>
      <c r="AG405" s="100" t="str">
        <f t="shared" ref="AG405:AG412" si="73">IF(AND(I:I&lt;=$H$1:$H$1000,I:I&gt;=$G$1:$G$589),"PROGRAMADOS PARA EMBARQUE","PROGRAMADOS FUERA DE LA SEMANA")</f>
        <v>PROGRAMADOS PARA EMBARQUE</v>
      </c>
      <c r="AH405" s="100" t="str">
        <f>IFERROR(VLOOKUP(T:T,Plan2!A:D,4,0)," ")</f>
        <v xml:space="preserve"> </v>
      </c>
      <c r="AI405" s="100" t="str">
        <f>IFERROR(VLOOKUP(X:X,'base sif'!A:B,2,0)," ")</f>
        <v>36.843 - MONTENEGRO - AB. AVES</v>
      </c>
      <c r="AJ405" s="100" t="str">
        <f>IFERROR(VLOOKUP(C405,Plan1!A:E,3,0)," ")</f>
        <v xml:space="preserve"> </v>
      </c>
      <c r="AK405" s="101" t="str">
        <f>IFERROR(VLOOKUP(C405,Plan1!A:E,4,0)," ")</f>
        <v xml:space="preserve"> </v>
      </c>
      <c r="AL405" s="102" t="str">
        <f>IFERROR(VLOOKUP(C405,Plan1!A:E,5,0)," ")</f>
        <v xml:space="preserve"> </v>
      </c>
      <c r="AM405" s="102" t="str">
        <f>VLOOKUP(T405,Plan3!A:C,3,0)</f>
        <v>SALCHICHA DE PAVO</v>
      </c>
    </row>
    <row r="406" spans="1:39" s="103" customFormat="1" ht="12.75" customHeight="1" x14ac:dyDescent="0.15">
      <c r="A406" s="190"/>
      <c r="B406" s="92" t="s">
        <v>38</v>
      </c>
      <c r="C406" s="92" t="s">
        <v>3033</v>
      </c>
      <c r="D406" s="93">
        <v>45833</v>
      </c>
      <c r="E406" s="94" t="s">
        <v>3475</v>
      </c>
      <c r="F406" s="95">
        <v>33</v>
      </c>
      <c r="G406" s="93">
        <v>45880</v>
      </c>
      <c r="H406" s="93">
        <v>45885</v>
      </c>
      <c r="I406" s="105">
        <v>45883</v>
      </c>
      <c r="J406" s="105">
        <v>45883</v>
      </c>
      <c r="K406" s="106">
        <f t="shared" si="70"/>
        <v>33</v>
      </c>
      <c r="L406" s="107">
        <f t="shared" si="71"/>
        <v>0</v>
      </c>
      <c r="M406" s="105"/>
      <c r="N406" s="93"/>
      <c r="O406" s="92" t="s">
        <v>9</v>
      </c>
      <c r="P406" s="92" t="s">
        <v>8</v>
      </c>
      <c r="Q406" s="92" t="s">
        <v>35</v>
      </c>
      <c r="R406" s="92" t="s">
        <v>3072</v>
      </c>
      <c r="S406" s="98">
        <v>996101</v>
      </c>
      <c r="T406" s="92" t="s">
        <v>735</v>
      </c>
      <c r="U406" s="92" t="s">
        <v>444</v>
      </c>
      <c r="V406" s="92" t="s">
        <v>736</v>
      </c>
      <c r="W406" s="96">
        <v>2100</v>
      </c>
      <c r="X406" s="97">
        <v>2032</v>
      </c>
      <c r="Y406" s="94" t="s">
        <v>141</v>
      </c>
      <c r="Z406" s="99">
        <v>12246</v>
      </c>
      <c r="AA406" s="99">
        <v>12246</v>
      </c>
      <c r="AB406" s="98">
        <v>2041</v>
      </c>
      <c r="AC406" s="117"/>
      <c r="AD406" s="97">
        <v>996631</v>
      </c>
      <c r="AE406" s="94"/>
      <c r="AF406" s="94"/>
      <c r="AG406" s="100" t="str">
        <f t="shared" si="73"/>
        <v>PROGRAMADOS PARA EMBARQUE</v>
      </c>
      <c r="AH406" s="100" t="str">
        <f>IFERROR(VLOOKUP(T:T,Plan2!A:D,4,0)," ")</f>
        <v xml:space="preserve"> </v>
      </c>
      <c r="AI406" s="100" t="str">
        <f>IFERROR(VLOOKUP(X:X,'base sif'!A:B,2,0)," ")</f>
        <v>36.843 - MONTENEGRO - AB. AVES</v>
      </c>
      <c r="AJ406" s="100" t="str">
        <f>IFERROR(VLOOKUP(C406,Plan1!A:E,3,0)," ")</f>
        <v xml:space="preserve"> </v>
      </c>
      <c r="AK406" s="101" t="str">
        <f>IFERROR(VLOOKUP(C406,Plan1!A:E,4,0)," ")</f>
        <v xml:space="preserve"> </v>
      </c>
      <c r="AL406" s="102" t="str">
        <f>IFERROR(VLOOKUP(C406,Plan1!A:E,5,0)," ")</f>
        <v xml:space="preserve"> </v>
      </c>
      <c r="AM406" s="102" t="str">
        <f>VLOOKUP(T406,Plan3!A:C,3,0)</f>
        <v>SALCHICHA DE POLLO</v>
      </c>
    </row>
    <row r="407" spans="1:39" s="103" customFormat="1" ht="12.75" customHeight="1" x14ac:dyDescent="0.15">
      <c r="A407" s="190"/>
      <c r="B407" s="92" t="s">
        <v>38</v>
      </c>
      <c r="C407" s="92" t="s">
        <v>3034</v>
      </c>
      <c r="D407" s="93">
        <v>45833</v>
      </c>
      <c r="E407" s="94" t="s">
        <v>3474</v>
      </c>
      <c r="F407" s="95">
        <v>34</v>
      </c>
      <c r="G407" s="93">
        <v>45887</v>
      </c>
      <c r="H407" s="93">
        <v>45892</v>
      </c>
      <c r="I407" s="105">
        <v>45887</v>
      </c>
      <c r="J407" s="105"/>
      <c r="K407" s="106">
        <f t="shared" si="70"/>
        <v>34</v>
      </c>
      <c r="L407" s="107">
        <f t="shared" si="71"/>
        <v>0</v>
      </c>
      <c r="M407" s="105"/>
      <c r="N407" s="93"/>
      <c r="O407" s="92" t="s">
        <v>9</v>
      </c>
      <c r="P407" s="92" t="s">
        <v>8</v>
      </c>
      <c r="Q407" s="92" t="s">
        <v>35</v>
      </c>
      <c r="R407" s="92"/>
      <c r="S407" s="98">
        <v>995699</v>
      </c>
      <c r="T407" s="92" t="s">
        <v>1186</v>
      </c>
      <c r="U407" s="92" t="s">
        <v>444</v>
      </c>
      <c r="V407" s="92" t="s">
        <v>1184</v>
      </c>
      <c r="W407" s="96">
        <v>2000</v>
      </c>
      <c r="X407" s="97">
        <v>1215</v>
      </c>
      <c r="Y407" s="94" t="s">
        <v>2377</v>
      </c>
      <c r="Z407" s="99">
        <v>24498</v>
      </c>
      <c r="AA407" s="99">
        <v>24498</v>
      </c>
      <c r="AB407" s="98">
        <v>4083</v>
      </c>
      <c r="AC407" s="117"/>
      <c r="AD407" s="97">
        <v>1002951</v>
      </c>
      <c r="AE407" s="94"/>
      <c r="AF407" s="94"/>
      <c r="AG407" s="100" t="str">
        <f t="shared" si="73"/>
        <v>PROGRAMADOS PARA EMBARQUE</v>
      </c>
      <c r="AH407" s="100" t="str">
        <f>IFERROR(VLOOKUP(T:T,Plan2!A:D,4,0)," ")</f>
        <v xml:space="preserve"> </v>
      </c>
      <c r="AI407" s="100" t="str">
        <f>IFERROR(VLOOKUP(X:X,'base sif'!A:B,2,0)," ")</f>
        <v>30.704 - ROLANDIA - AB. AVES</v>
      </c>
      <c r="AJ407" s="100" t="str">
        <f>IFERROR(VLOOKUP(C407,Plan1!A:E,3,0)," ")</f>
        <v xml:space="preserve"> </v>
      </c>
      <c r="AK407" s="101" t="str">
        <f>IFERROR(VLOOKUP(C407,Plan1!A:E,4,0)," ")</f>
        <v xml:space="preserve"> </v>
      </c>
      <c r="AL407" s="102" t="str">
        <f>IFERROR(VLOOKUP(C407,Plan1!A:E,5,0)," ")</f>
        <v xml:space="preserve"> </v>
      </c>
      <c r="AM407" s="102" t="str">
        <f>VLOOKUP(T407,Plan3!A:C,3,0)</f>
        <v>SALCHICHAS DE POLLO Y CERDO</v>
      </c>
    </row>
    <row r="408" spans="1:39" s="103" customFormat="1" ht="12.75" customHeight="1" x14ac:dyDescent="0.15">
      <c r="A408" s="190"/>
      <c r="B408" s="92" t="s">
        <v>38</v>
      </c>
      <c r="C408" s="92" t="s">
        <v>3478</v>
      </c>
      <c r="D408" s="93">
        <v>45856</v>
      </c>
      <c r="E408" s="94" t="s">
        <v>3571</v>
      </c>
      <c r="F408" s="95">
        <v>34</v>
      </c>
      <c r="G408" s="93">
        <v>45887</v>
      </c>
      <c r="H408" s="93">
        <v>45892</v>
      </c>
      <c r="I408" s="105">
        <v>45888</v>
      </c>
      <c r="J408" s="105"/>
      <c r="K408" s="106">
        <f t="shared" si="70"/>
        <v>34</v>
      </c>
      <c r="L408" s="107">
        <f t="shared" si="71"/>
        <v>0</v>
      </c>
      <c r="M408" s="105"/>
      <c r="N408" s="93"/>
      <c r="O408" s="92" t="s">
        <v>9</v>
      </c>
      <c r="P408" s="92" t="s">
        <v>8</v>
      </c>
      <c r="Q408" s="92" t="s">
        <v>35</v>
      </c>
      <c r="R408" s="92"/>
      <c r="S408" s="98">
        <v>995699</v>
      </c>
      <c r="T408" s="92" t="s">
        <v>1186</v>
      </c>
      <c r="U408" s="92" t="s">
        <v>444</v>
      </c>
      <c r="V408" s="92" t="s">
        <v>1184</v>
      </c>
      <c r="W408" s="96">
        <v>2000</v>
      </c>
      <c r="X408" s="97">
        <v>1215</v>
      </c>
      <c r="Y408" s="94" t="s">
        <v>2377</v>
      </c>
      <c r="Z408" s="99">
        <v>24498</v>
      </c>
      <c r="AA408" s="99">
        <v>24498</v>
      </c>
      <c r="AB408" s="98">
        <v>4083</v>
      </c>
      <c r="AC408" s="117"/>
      <c r="AD408" s="97">
        <v>1003142</v>
      </c>
      <c r="AE408" s="94"/>
      <c r="AF408" s="94"/>
      <c r="AG408" s="100" t="str">
        <f t="shared" si="73"/>
        <v>PROGRAMADOS PARA EMBARQUE</v>
      </c>
      <c r="AH408" s="100" t="str">
        <f>IFERROR(VLOOKUP(T:T,Plan2!A:D,4,0)," ")</f>
        <v xml:space="preserve"> </v>
      </c>
      <c r="AI408" s="100" t="str">
        <f>IFERROR(VLOOKUP(X:X,'base sif'!A:B,2,0)," ")</f>
        <v>30.704 - ROLANDIA - AB. AVES</v>
      </c>
      <c r="AJ408" s="100" t="str">
        <f>IFERROR(VLOOKUP(C408,Plan1!A:E,3,0)," ")</f>
        <v xml:space="preserve"> </v>
      </c>
      <c r="AK408" s="101" t="str">
        <f>IFERROR(VLOOKUP(C408,Plan1!A:E,4,0)," ")</f>
        <v xml:space="preserve"> </v>
      </c>
      <c r="AL408" s="102" t="str">
        <f>IFERROR(VLOOKUP(C408,Plan1!A:E,5,0)," ")</f>
        <v xml:space="preserve"> </v>
      </c>
      <c r="AM408" s="102" t="str">
        <f>VLOOKUP(T408,Plan3!A:C,3,0)</f>
        <v>SALCHICHAS DE POLLO Y CERDO</v>
      </c>
    </row>
    <row r="409" spans="1:39" s="103" customFormat="1" ht="12.75" customHeight="1" x14ac:dyDescent="0.15">
      <c r="A409" s="190"/>
      <c r="B409" s="92" t="s">
        <v>38</v>
      </c>
      <c r="C409" s="92" t="s">
        <v>3476</v>
      </c>
      <c r="D409" s="93">
        <v>45856</v>
      </c>
      <c r="E409" s="94" t="s">
        <v>3570</v>
      </c>
      <c r="F409" s="95">
        <v>33</v>
      </c>
      <c r="G409" s="93">
        <v>45880</v>
      </c>
      <c r="H409" s="93">
        <v>45885</v>
      </c>
      <c r="I409" s="105">
        <v>45894</v>
      </c>
      <c r="J409" s="105"/>
      <c r="K409" s="106">
        <f t="shared" si="70"/>
        <v>35</v>
      </c>
      <c r="L409" s="107">
        <f t="shared" si="71"/>
        <v>2</v>
      </c>
      <c r="M409" s="105"/>
      <c r="N409" s="93"/>
      <c r="O409" s="92" t="s">
        <v>9</v>
      </c>
      <c r="P409" s="92" t="s">
        <v>8</v>
      </c>
      <c r="Q409" s="92" t="s">
        <v>35</v>
      </c>
      <c r="R409" s="92"/>
      <c r="S409" s="98">
        <v>996102</v>
      </c>
      <c r="T409" s="92" t="s">
        <v>1183</v>
      </c>
      <c r="U409" s="92" t="s">
        <v>444</v>
      </c>
      <c r="V409" s="92" t="s">
        <v>1184</v>
      </c>
      <c r="W409" s="96">
        <v>2200</v>
      </c>
      <c r="X409" s="97">
        <v>1215</v>
      </c>
      <c r="Y409" s="94" t="s">
        <v>141</v>
      </c>
      <c r="Z409" s="99">
        <v>24498</v>
      </c>
      <c r="AA409" s="99">
        <v>24498</v>
      </c>
      <c r="AB409" s="98">
        <v>4083</v>
      </c>
      <c r="AC409" s="117"/>
      <c r="AD409" s="97">
        <v>1003139</v>
      </c>
      <c r="AE409" s="94"/>
      <c r="AF409" s="94"/>
      <c r="AG409" s="100" t="str">
        <f t="shared" si="73"/>
        <v>PROGRAMADOS FUERA DE LA SEMANA</v>
      </c>
      <c r="AH409" s="100" t="str">
        <f>IFERROR(VLOOKUP(T:T,Plan2!A:D,4,0)," ")</f>
        <v xml:space="preserve"> </v>
      </c>
      <c r="AI409" s="100" t="str">
        <f>IFERROR(VLOOKUP(X:X,'base sif'!A:B,2,0)," ")</f>
        <v>30.704 - ROLANDIA - AB. AVES</v>
      </c>
      <c r="AJ409" s="100" t="s">
        <v>3396</v>
      </c>
      <c r="AK409" s="101">
        <v>1</v>
      </c>
      <c r="AL409" s="102" t="s">
        <v>142</v>
      </c>
      <c r="AM409" s="102" t="str">
        <f>VLOOKUP(T409,Plan3!A:C,3,0)</f>
        <v>SALCHICHAS DE POLLO Y CERDO</v>
      </c>
    </row>
    <row r="410" spans="1:39" s="103" customFormat="1" ht="12.75" customHeight="1" x14ac:dyDescent="0.15">
      <c r="A410" s="190"/>
      <c r="B410" s="92" t="s">
        <v>38</v>
      </c>
      <c r="C410" s="92" t="s">
        <v>3029</v>
      </c>
      <c r="D410" s="93">
        <v>45833</v>
      </c>
      <c r="E410" s="94" t="s">
        <v>3027</v>
      </c>
      <c r="F410" s="95">
        <v>35</v>
      </c>
      <c r="G410" s="93">
        <v>45894</v>
      </c>
      <c r="H410" s="93">
        <v>45899</v>
      </c>
      <c r="I410" s="105">
        <v>45895</v>
      </c>
      <c r="J410" s="105"/>
      <c r="K410" s="106">
        <f t="shared" si="70"/>
        <v>35</v>
      </c>
      <c r="L410" s="107">
        <f t="shared" si="71"/>
        <v>0</v>
      </c>
      <c r="M410" s="105"/>
      <c r="N410" s="93"/>
      <c r="O410" s="92" t="s">
        <v>9</v>
      </c>
      <c r="P410" s="92" t="s">
        <v>8</v>
      </c>
      <c r="Q410" s="92" t="s">
        <v>35</v>
      </c>
      <c r="R410" s="92"/>
      <c r="S410" s="98">
        <v>996102</v>
      </c>
      <c r="T410" s="92" t="s">
        <v>1183</v>
      </c>
      <c r="U410" s="92" t="s">
        <v>444</v>
      </c>
      <c r="V410" s="92" t="s">
        <v>1184</v>
      </c>
      <c r="W410" s="96">
        <v>2200</v>
      </c>
      <c r="X410" s="97">
        <v>1215</v>
      </c>
      <c r="Y410" s="94" t="s">
        <v>141</v>
      </c>
      <c r="Z410" s="99">
        <v>24498</v>
      </c>
      <c r="AA410" s="99">
        <v>24498</v>
      </c>
      <c r="AB410" s="98">
        <v>4083</v>
      </c>
      <c r="AC410" s="117"/>
      <c r="AD410" s="97">
        <v>1002953</v>
      </c>
      <c r="AE410" s="94"/>
      <c r="AF410" s="94"/>
      <c r="AG410" s="100" t="str">
        <f t="shared" si="73"/>
        <v>PROGRAMADOS PARA EMBARQUE</v>
      </c>
      <c r="AH410" s="100" t="str">
        <f>IFERROR(VLOOKUP(T:T,Plan2!A:D,4,0)," ")</f>
        <v xml:space="preserve"> </v>
      </c>
      <c r="AI410" s="100" t="str">
        <f>IFERROR(VLOOKUP(X:X,'base sif'!A:B,2,0)," ")</f>
        <v>30.704 - ROLANDIA - AB. AVES</v>
      </c>
      <c r="AJ410" s="100" t="str">
        <f>IFERROR(VLOOKUP(C410,Plan1!A:E,3,0)," ")</f>
        <v xml:space="preserve"> </v>
      </c>
      <c r="AK410" s="101" t="str">
        <f>IFERROR(VLOOKUP(C410,Plan1!A:E,4,0)," ")</f>
        <v xml:space="preserve"> </v>
      </c>
      <c r="AL410" s="102" t="str">
        <f>IFERROR(VLOOKUP(C410,Plan1!A:E,5,0)," ")</f>
        <v xml:space="preserve"> </v>
      </c>
      <c r="AM410" s="102" t="str">
        <f>VLOOKUP(T410,Plan3!A:C,3,0)</f>
        <v>SALCHICHAS DE POLLO Y CERDO</v>
      </c>
    </row>
    <row r="411" spans="1:39" s="103" customFormat="1" ht="12.75" customHeight="1" x14ac:dyDescent="0.15">
      <c r="A411" s="190"/>
      <c r="B411" s="92" t="s">
        <v>38</v>
      </c>
      <c r="C411" s="92" t="s">
        <v>3477</v>
      </c>
      <c r="D411" s="93">
        <v>45856</v>
      </c>
      <c r="E411" s="94" t="s">
        <v>3570</v>
      </c>
      <c r="F411" s="95">
        <v>35</v>
      </c>
      <c r="G411" s="93">
        <v>45894</v>
      </c>
      <c r="H411" s="93">
        <v>45899</v>
      </c>
      <c r="I411" s="105">
        <v>45897</v>
      </c>
      <c r="J411" s="105"/>
      <c r="K411" s="106">
        <f t="shared" si="70"/>
        <v>35</v>
      </c>
      <c r="L411" s="107">
        <f t="shared" si="71"/>
        <v>0</v>
      </c>
      <c r="M411" s="105"/>
      <c r="N411" s="93"/>
      <c r="O411" s="92" t="s">
        <v>9</v>
      </c>
      <c r="P411" s="92" t="s">
        <v>8</v>
      </c>
      <c r="Q411" s="92" t="s">
        <v>35</v>
      </c>
      <c r="R411" s="92"/>
      <c r="S411" s="98">
        <v>996102</v>
      </c>
      <c r="T411" s="92" t="s">
        <v>1183</v>
      </c>
      <c r="U411" s="92" t="s">
        <v>444</v>
      </c>
      <c r="V411" s="92" t="s">
        <v>1184</v>
      </c>
      <c r="W411" s="96">
        <v>2200</v>
      </c>
      <c r="X411" s="97">
        <v>1215</v>
      </c>
      <c r="Y411" s="94" t="s">
        <v>141</v>
      </c>
      <c r="Z411" s="99">
        <v>24498</v>
      </c>
      <c r="AA411" s="99">
        <v>24498</v>
      </c>
      <c r="AB411" s="98">
        <v>4083</v>
      </c>
      <c r="AC411" s="117"/>
      <c r="AD411" s="97">
        <v>1003141</v>
      </c>
      <c r="AE411" s="94"/>
      <c r="AF411" s="94"/>
      <c r="AG411" s="100" t="str">
        <f t="shared" si="73"/>
        <v>PROGRAMADOS PARA EMBARQUE</v>
      </c>
      <c r="AH411" s="100" t="str">
        <f>IFERROR(VLOOKUP(T:T,Plan2!A:D,4,0)," ")</f>
        <v xml:space="preserve"> </v>
      </c>
      <c r="AI411" s="100" t="str">
        <f>IFERROR(VLOOKUP(X:X,'base sif'!A:B,2,0)," ")</f>
        <v>30.704 - ROLANDIA - AB. AVES</v>
      </c>
      <c r="AJ411" s="100" t="str">
        <f>IFERROR(VLOOKUP(C411,Plan1!A:E,3,0)," ")</f>
        <v xml:space="preserve"> </v>
      </c>
      <c r="AK411" s="101" t="str">
        <f>IFERROR(VLOOKUP(C411,Plan1!A:E,4,0)," ")</f>
        <v xml:space="preserve"> </v>
      </c>
      <c r="AL411" s="102" t="str">
        <f>IFERROR(VLOOKUP(C411,Plan1!A:E,5,0)," ")</f>
        <v xml:space="preserve"> </v>
      </c>
      <c r="AM411" s="102" t="str">
        <f>VLOOKUP(T411,Plan3!A:C,3,0)</f>
        <v>SALCHICHAS DE POLLO Y CERDO</v>
      </c>
    </row>
    <row r="412" spans="1:39" s="103" customFormat="1" ht="12.75" customHeight="1" x14ac:dyDescent="0.15">
      <c r="A412" s="190"/>
      <c r="B412" s="92" t="s">
        <v>38</v>
      </c>
      <c r="C412" s="92" t="s">
        <v>3479</v>
      </c>
      <c r="D412" s="93">
        <v>45856</v>
      </c>
      <c r="E412" s="94" t="s">
        <v>3571</v>
      </c>
      <c r="F412" s="95">
        <v>36</v>
      </c>
      <c r="G412" s="93">
        <v>45901</v>
      </c>
      <c r="H412" s="93">
        <v>45906</v>
      </c>
      <c r="I412" s="105">
        <v>45902</v>
      </c>
      <c r="J412" s="105"/>
      <c r="K412" s="106">
        <f t="shared" si="70"/>
        <v>36</v>
      </c>
      <c r="L412" s="107">
        <f t="shared" si="71"/>
        <v>0</v>
      </c>
      <c r="M412" s="105"/>
      <c r="N412" s="93"/>
      <c r="O412" s="92" t="s">
        <v>9</v>
      </c>
      <c r="P412" s="92" t="s">
        <v>8</v>
      </c>
      <c r="Q412" s="92" t="s">
        <v>35</v>
      </c>
      <c r="R412" s="92"/>
      <c r="S412" s="98">
        <v>995699</v>
      </c>
      <c r="T412" s="92" t="s">
        <v>1186</v>
      </c>
      <c r="U412" s="92" t="s">
        <v>444</v>
      </c>
      <c r="V412" s="92" t="s">
        <v>1184</v>
      </c>
      <c r="W412" s="96">
        <v>2000</v>
      </c>
      <c r="X412" s="97">
        <v>1215</v>
      </c>
      <c r="Y412" s="94" t="s">
        <v>2377</v>
      </c>
      <c r="Z412" s="99">
        <v>24498</v>
      </c>
      <c r="AA412" s="99">
        <v>24498</v>
      </c>
      <c r="AB412" s="98">
        <v>4083</v>
      </c>
      <c r="AC412" s="117"/>
      <c r="AD412" s="97">
        <v>1003143</v>
      </c>
      <c r="AE412" s="94"/>
      <c r="AF412" s="94"/>
      <c r="AG412" s="100" t="str">
        <f t="shared" si="73"/>
        <v>PROGRAMADOS PARA EMBARQUE</v>
      </c>
      <c r="AH412" s="100" t="str">
        <f>IFERROR(VLOOKUP(T:T,Plan2!A:D,4,0)," ")</f>
        <v xml:space="preserve"> </v>
      </c>
      <c r="AI412" s="100" t="str">
        <f>IFERROR(VLOOKUP(X:X,'base sif'!A:B,2,0)," ")</f>
        <v>30.704 - ROLANDIA - AB. AVES</v>
      </c>
      <c r="AJ412" s="100" t="str">
        <f>IFERROR(VLOOKUP(C412,Plan1!A:E,3,0)," ")</f>
        <v xml:space="preserve"> </v>
      </c>
      <c r="AK412" s="101" t="str">
        <f>IFERROR(VLOOKUP(C412,Plan1!A:E,4,0)," ")</f>
        <v xml:space="preserve"> </v>
      </c>
      <c r="AL412" s="102" t="str">
        <f>IFERROR(VLOOKUP(C412,Plan1!A:E,5,0)," ")</f>
        <v xml:space="preserve"> </v>
      </c>
      <c r="AM412" s="102" t="str">
        <f>VLOOKUP(T412,Plan3!A:C,3,0)</f>
        <v>SALCHICHAS DE POLLO Y CERDO</v>
      </c>
    </row>
    <row r="413" spans="1:39" s="103" customFormat="1" ht="12.75" customHeight="1" x14ac:dyDescent="0.15">
      <c r="A413" s="190" t="s">
        <v>3769</v>
      </c>
      <c r="B413" s="92" t="s">
        <v>38</v>
      </c>
      <c r="C413" s="92" t="s">
        <v>2721</v>
      </c>
      <c r="D413" s="93">
        <v>45785</v>
      </c>
      <c r="E413" s="94" t="s">
        <v>3480</v>
      </c>
      <c r="F413" s="95">
        <v>30</v>
      </c>
      <c r="G413" s="93">
        <v>45859</v>
      </c>
      <c r="H413" s="93">
        <v>45864</v>
      </c>
      <c r="I413" s="105"/>
      <c r="J413" s="105"/>
      <c r="K413" s="106"/>
      <c r="L413" s="107"/>
      <c r="M413" s="105"/>
      <c r="N413" s="93"/>
      <c r="O413" s="92" t="s">
        <v>9</v>
      </c>
      <c r="P413" s="92" t="s">
        <v>8</v>
      </c>
      <c r="Q413" s="92" t="s">
        <v>35</v>
      </c>
      <c r="R413" s="92"/>
      <c r="S413" s="98">
        <v>994258</v>
      </c>
      <c r="T413" s="92" t="s">
        <v>1996</v>
      </c>
      <c r="U413" s="92" t="s">
        <v>437</v>
      </c>
      <c r="V413" s="92" t="s">
        <v>2673</v>
      </c>
      <c r="W413" s="96">
        <v>2590</v>
      </c>
      <c r="X413" s="97"/>
      <c r="Y413" s="94" t="s">
        <v>7</v>
      </c>
      <c r="Z413" s="99">
        <v>10624</v>
      </c>
      <c r="AA413" s="99"/>
      <c r="AB413" s="98"/>
      <c r="AC413" s="117"/>
      <c r="AD413" s="97"/>
      <c r="AE413" s="94"/>
      <c r="AF413" s="94"/>
      <c r="AG413" s="100" t="s">
        <v>1113</v>
      </c>
      <c r="AH413" s="100" t="str">
        <f>IFERROR(VLOOKUP(T:T,Plan2!A:D,4,0)," ")</f>
        <v xml:space="preserve"> </v>
      </c>
      <c r="AI413" s="100" t="str">
        <f>IFERROR(VLOOKUP(X:X,'base sif'!A:B,2,0)," ")</f>
        <v xml:space="preserve"> </v>
      </c>
      <c r="AJ413" s="100" t="s">
        <v>3582</v>
      </c>
      <c r="AK413" s="101" t="str">
        <f>IFERROR(VLOOKUP(C413,Plan1!A:E,4,0)," ")</f>
        <v xml:space="preserve"> </v>
      </c>
      <c r="AL413" s="102" t="str">
        <f>IFERROR(VLOOKUP(C413,Plan1!A:E,5,0)," ")</f>
        <v xml:space="preserve"> </v>
      </c>
      <c r="AM413" s="102" t="e">
        <f>VLOOKUP(T413,Plan3!A:C,3,0)</f>
        <v>#N/A</v>
      </c>
    </row>
    <row r="414" spans="1:39" s="103" customFormat="1" ht="12.75" customHeight="1" x14ac:dyDescent="0.15">
      <c r="A414" s="190" t="s">
        <v>3769</v>
      </c>
      <c r="B414" s="92" t="s">
        <v>38</v>
      </c>
      <c r="C414" s="92" t="s">
        <v>2722</v>
      </c>
      <c r="D414" s="93">
        <v>45785</v>
      </c>
      <c r="E414" s="94" t="s">
        <v>3480</v>
      </c>
      <c r="F414" s="95">
        <v>30</v>
      </c>
      <c r="G414" s="93">
        <v>45859</v>
      </c>
      <c r="H414" s="93">
        <v>45864</v>
      </c>
      <c r="I414" s="105"/>
      <c r="J414" s="105"/>
      <c r="K414" s="106"/>
      <c r="L414" s="107"/>
      <c r="M414" s="105"/>
      <c r="N414" s="93"/>
      <c r="O414" s="92" t="s">
        <v>9</v>
      </c>
      <c r="P414" s="92" t="s">
        <v>8</v>
      </c>
      <c r="Q414" s="92" t="s">
        <v>35</v>
      </c>
      <c r="R414" s="92"/>
      <c r="S414" s="98">
        <v>994378</v>
      </c>
      <c r="T414" s="92" t="s">
        <v>478</v>
      </c>
      <c r="U414" s="92" t="s">
        <v>437</v>
      </c>
      <c r="V414" s="92" t="s">
        <v>479</v>
      </c>
      <c r="W414" s="96">
        <v>2200</v>
      </c>
      <c r="X414" s="97"/>
      <c r="Y414" s="94" t="s">
        <v>7</v>
      </c>
      <c r="Z414" s="99">
        <v>10624</v>
      </c>
      <c r="AA414" s="99"/>
      <c r="AB414" s="98"/>
      <c r="AC414" s="117"/>
      <c r="AD414" s="97"/>
      <c r="AE414" s="94"/>
      <c r="AF414" s="94"/>
      <c r="AG414" s="100" t="s">
        <v>1113</v>
      </c>
      <c r="AH414" s="100" t="str">
        <f>IFERROR(VLOOKUP(T:T,Plan2!A:D,4,0)," ")</f>
        <v xml:space="preserve"> </v>
      </c>
      <c r="AI414" s="100" t="str">
        <f>IFERROR(VLOOKUP(X:X,'base sif'!A:B,2,0)," ")</f>
        <v xml:space="preserve"> </v>
      </c>
      <c r="AJ414" s="100" t="s">
        <v>3582</v>
      </c>
      <c r="AK414" s="101" t="str">
        <f>IFERROR(VLOOKUP(C414,Plan1!A:E,4,0)," ")</f>
        <v xml:space="preserve"> </v>
      </c>
      <c r="AL414" s="102" t="str">
        <f>IFERROR(VLOOKUP(C414,Plan1!A:E,5,0)," ")</f>
        <v xml:space="preserve"> </v>
      </c>
      <c r="AM414" s="102" t="str">
        <f>VLOOKUP(T414,Plan3!A:C,3,0)</f>
        <v>TRUTRO LARGO CON HUESO</v>
      </c>
    </row>
    <row r="415" spans="1:39" s="103" customFormat="1" ht="12.75" customHeight="1" x14ac:dyDescent="0.15">
      <c r="A415" s="190" t="s">
        <v>2763</v>
      </c>
      <c r="B415" s="92" t="s">
        <v>38</v>
      </c>
      <c r="C415" s="92" t="s">
        <v>2683</v>
      </c>
      <c r="D415" s="93">
        <v>45785</v>
      </c>
      <c r="E415" s="94" t="s">
        <v>3481</v>
      </c>
      <c r="F415" s="95">
        <v>23</v>
      </c>
      <c r="G415" s="93">
        <v>45810</v>
      </c>
      <c r="H415" s="93">
        <v>45815</v>
      </c>
      <c r="I415" s="105"/>
      <c r="J415" s="105"/>
      <c r="K415" s="106"/>
      <c r="L415" s="107"/>
      <c r="M415" s="105"/>
      <c r="N415" s="93"/>
      <c r="O415" s="92" t="s">
        <v>9</v>
      </c>
      <c r="P415" s="92" t="s">
        <v>8</v>
      </c>
      <c r="Q415" s="92" t="s">
        <v>35</v>
      </c>
      <c r="R415" s="92"/>
      <c r="S415" s="98">
        <v>994258</v>
      </c>
      <c r="T415" s="92" t="s">
        <v>1996</v>
      </c>
      <c r="U415" s="92" t="s">
        <v>437</v>
      </c>
      <c r="V415" s="92" t="s">
        <v>2673</v>
      </c>
      <c r="W415" s="96">
        <v>2590</v>
      </c>
      <c r="X415" s="97"/>
      <c r="Y415" s="94" t="s">
        <v>7</v>
      </c>
      <c r="Z415" s="99">
        <v>19712</v>
      </c>
      <c r="AA415" s="99"/>
      <c r="AB415" s="98"/>
      <c r="AC415" s="117"/>
      <c r="AD415" s="97"/>
      <c r="AE415" s="94"/>
      <c r="AF415" s="94"/>
      <c r="AG415" s="100" t="s">
        <v>1113</v>
      </c>
      <c r="AH415" s="100" t="str">
        <f>IFERROR(VLOOKUP(T:T,Plan2!A:D,4,0)," ")</f>
        <v xml:space="preserve"> </v>
      </c>
      <c r="AI415" s="100" t="str">
        <f>IFERROR(VLOOKUP(X:X,'base sif'!A:B,2,0)," ")</f>
        <v xml:space="preserve"> </v>
      </c>
      <c r="AJ415" s="100" t="s">
        <v>3582</v>
      </c>
      <c r="AK415" s="101" t="str">
        <f>IFERROR(VLOOKUP(C415,Plan1!A:E,4,0)," ")</f>
        <v xml:space="preserve"> </v>
      </c>
      <c r="AL415" s="102" t="str">
        <f>IFERROR(VLOOKUP(C415,Plan1!A:E,5,0)," ")</f>
        <v xml:space="preserve"> </v>
      </c>
      <c r="AM415" s="102" t="e">
        <f>VLOOKUP(T415,Plan3!A:C,3,0)</f>
        <v>#N/A</v>
      </c>
    </row>
    <row r="416" spans="1:39" s="103" customFormat="1" ht="12.75" customHeight="1" x14ac:dyDescent="0.15">
      <c r="A416" s="190" t="s">
        <v>2763</v>
      </c>
      <c r="B416" s="92" t="s">
        <v>38</v>
      </c>
      <c r="C416" s="92" t="s">
        <v>2684</v>
      </c>
      <c r="D416" s="93">
        <v>45785</v>
      </c>
      <c r="E416" s="94" t="s">
        <v>3481</v>
      </c>
      <c r="F416" s="95">
        <v>32</v>
      </c>
      <c r="G416" s="93">
        <v>45873</v>
      </c>
      <c r="H416" s="93">
        <v>45878</v>
      </c>
      <c r="I416" s="105"/>
      <c r="J416" s="105"/>
      <c r="K416" s="106"/>
      <c r="L416" s="107"/>
      <c r="M416" s="105"/>
      <c r="N416" s="93"/>
      <c r="O416" s="92" t="s">
        <v>9</v>
      </c>
      <c r="P416" s="92" t="s">
        <v>8</v>
      </c>
      <c r="Q416" s="92" t="s">
        <v>35</v>
      </c>
      <c r="R416" s="92"/>
      <c r="S416" s="98">
        <v>994258</v>
      </c>
      <c r="T416" s="92" t="s">
        <v>1996</v>
      </c>
      <c r="U416" s="92" t="s">
        <v>437</v>
      </c>
      <c r="V416" s="92" t="s">
        <v>2673</v>
      </c>
      <c r="W416" s="96">
        <v>2590</v>
      </c>
      <c r="X416" s="97"/>
      <c r="Y416" s="94" t="s">
        <v>7</v>
      </c>
      <c r="Z416" s="99">
        <v>19712</v>
      </c>
      <c r="AA416" s="99"/>
      <c r="AB416" s="98"/>
      <c r="AC416" s="117"/>
      <c r="AD416" s="97"/>
      <c r="AE416" s="94"/>
      <c r="AF416" s="94"/>
      <c r="AG416" s="100" t="s">
        <v>1113</v>
      </c>
      <c r="AH416" s="100" t="str">
        <f>IFERROR(VLOOKUP(T:T,Plan2!A:D,4,0)," ")</f>
        <v xml:space="preserve"> </v>
      </c>
      <c r="AI416" s="100" t="str">
        <f>IFERROR(VLOOKUP(X:X,'base sif'!A:B,2,0)," ")</f>
        <v xml:space="preserve"> </v>
      </c>
      <c r="AJ416" s="100" t="s">
        <v>3582</v>
      </c>
      <c r="AK416" s="101" t="str">
        <f>IFERROR(VLOOKUP(C416,Plan1!A:E,4,0)," ")</f>
        <v xml:space="preserve"> </v>
      </c>
      <c r="AL416" s="102" t="str">
        <f>IFERROR(VLOOKUP(C416,Plan1!A:E,5,0)," ")</f>
        <v xml:space="preserve"> </v>
      </c>
      <c r="AM416" s="102" t="e">
        <f>VLOOKUP(T416,Plan3!A:C,3,0)</f>
        <v>#N/A</v>
      </c>
    </row>
    <row r="417" spans="1:39" s="103" customFormat="1" ht="12.75" customHeight="1" x14ac:dyDescent="0.15">
      <c r="A417" s="190" t="s">
        <v>2763</v>
      </c>
      <c r="B417" s="92" t="s">
        <v>38</v>
      </c>
      <c r="C417" s="92" t="s">
        <v>2674</v>
      </c>
      <c r="D417" s="93">
        <v>45785</v>
      </c>
      <c r="E417" s="94" t="s">
        <v>3482</v>
      </c>
      <c r="F417" s="95">
        <v>20</v>
      </c>
      <c r="G417" s="93">
        <v>45789</v>
      </c>
      <c r="H417" s="93">
        <v>45794</v>
      </c>
      <c r="I417" s="105"/>
      <c r="J417" s="105"/>
      <c r="K417" s="106"/>
      <c r="L417" s="107"/>
      <c r="M417" s="105"/>
      <c r="N417" s="93"/>
      <c r="O417" s="92" t="s">
        <v>9</v>
      </c>
      <c r="P417" s="92" t="s">
        <v>8</v>
      </c>
      <c r="Q417" s="92" t="s">
        <v>35</v>
      </c>
      <c r="R417" s="92"/>
      <c r="S417" s="98">
        <v>994426</v>
      </c>
      <c r="T417" s="92" t="s">
        <v>496</v>
      </c>
      <c r="U417" s="92" t="s">
        <v>437</v>
      </c>
      <c r="V417" s="92" t="s">
        <v>493</v>
      </c>
      <c r="W417" s="96">
        <v>2450</v>
      </c>
      <c r="X417" s="97"/>
      <c r="Y417" s="94" t="s">
        <v>7</v>
      </c>
      <c r="Z417" s="99">
        <v>23520</v>
      </c>
      <c r="AA417" s="99"/>
      <c r="AB417" s="98"/>
      <c r="AC417" s="117"/>
      <c r="AD417" s="97"/>
      <c r="AE417" s="94"/>
      <c r="AF417" s="94"/>
      <c r="AG417" s="100" t="s">
        <v>1113</v>
      </c>
      <c r="AH417" s="100" t="str">
        <f>IFERROR(VLOOKUP(T:T,Plan2!A:D,4,0)," ")</f>
        <v xml:space="preserve"> </v>
      </c>
      <c r="AI417" s="100" t="str">
        <f>IFERROR(VLOOKUP(X:X,'base sif'!A:B,2,0)," ")</f>
        <v xml:space="preserve"> </v>
      </c>
      <c r="AJ417" s="100" t="s">
        <v>3582</v>
      </c>
      <c r="AK417" s="101" t="str">
        <f>IFERROR(VLOOKUP(C417,Plan1!A:E,4,0)," ")</f>
        <v xml:space="preserve"> </v>
      </c>
      <c r="AL417" s="102" t="str">
        <f>IFERROR(VLOOKUP(C417,Plan1!A:E,5,0)," ")</f>
        <v xml:space="preserve"> </v>
      </c>
      <c r="AM417" s="102" t="str">
        <f>VLOOKUP(T417,Plan3!A:C,3,0)</f>
        <v>TRUTRO ALA CON HUESO</v>
      </c>
    </row>
    <row r="418" spans="1:39" s="103" customFormat="1" ht="12.75" customHeight="1" x14ac:dyDescent="0.15">
      <c r="A418" s="190" t="s">
        <v>2763</v>
      </c>
      <c r="B418" s="92" t="s">
        <v>38</v>
      </c>
      <c r="C418" s="92" t="s">
        <v>2737</v>
      </c>
      <c r="D418" s="93">
        <v>45785</v>
      </c>
      <c r="E418" s="94" t="s">
        <v>3482</v>
      </c>
      <c r="F418" s="95">
        <v>25</v>
      </c>
      <c r="G418" s="93">
        <v>45824</v>
      </c>
      <c r="H418" s="93">
        <v>45829</v>
      </c>
      <c r="I418" s="105"/>
      <c r="J418" s="105"/>
      <c r="K418" s="106"/>
      <c r="L418" s="107"/>
      <c r="M418" s="105"/>
      <c r="N418" s="93"/>
      <c r="O418" s="92" t="s">
        <v>9</v>
      </c>
      <c r="P418" s="92" t="s">
        <v>8</v>
      </c>
      <c r="Q418" s="92" t="s">
        <v>35</v>
      </c>
      <c r="R418" s="92"/>
      <c r="S418" s="98">
        <v>994426</v>
      </c>
      <c r="T418" s="92" t="s">
        <v>496</v>
      </c>
      <c r="U418" s="92" t="s">
        <v>437</v>
      </c>
      <c r="V418" s="92" t="s">
        <v>493</v>
      </c>
      <c r="W418" s="96">
        <v>2450</v>
      </c>
      <c r="X418" s="97"/>
      <c r="Y418" s="94" t="s">
        <v>7</v>
      </c>
      <c r="Z418" s="99">
        <v>23520</v>
      </c>
      <c r="AA418" s="99"/>
      <c r="AB418" s="98"/>
      <c r="AC418" s="117"/>
      <c r="AD418" s="97"/>
      <c r="AE418" s="94"/>
      <c r="AF418" s="94"/>
      <c r="AG418" s="100" t="s">
        <v>1113</v>
      </c>
      <c r="AH418" s="100" t="str">
        <f>IFERROR(VLOOKUP(T:T,Plan2!A:D,4,0)," ")</f>
        <v xml:space="preserve"> </v>
      </c>
      <c r="AI418" s="100" t="str">
        <f>IFERROR(VLOOKUP(X:X,'base sif'!A:B,2,0)," ")</f>
        <v xml:space="preserve"> </v>
      </c>
      <c r="AJ418" s="100" t="s">
        <v>3582</v>
      </c>
      <c r="AK418" s="101" t="str">
        <f>IFERROR(VLOOKUP(C418,Plan1!A:E,4,0)," ")</f>
        <v xml:space="preserve"> </v>
      </c>
      <c r="AL418" s="102" t="str">
        <f>IFERROR(VLOOKUP(C418,Plan1!A:E,5,0)," ")</f>
        <v xml:space="preserve"> </v>
      </c>
      <c r="AM418" s="102" t="str">
        <f>VLOOKUP(T418,Plan3!A:C,3,0)</f>
        <v>TRUTRO ALA CON HUESO</v>
      </c>
    </row>
    <row r="419" spans="1:39" s="103" customFormat="1" ht="12.75" customHeight="1" x14ac:dyDescent="0.15">
      <c r="A419" s="190" t="s">
        <v>2763</v>
      </c>
      <c r="B419" s="92" t="s">
        <v>38</v>
      </c>
      <c r="C419" s="92" t="s">
        <v>2738</v>
      </c>
      <c r="D419" s="93">
        <v>45785</v>
      </c>
      <c r="E419" s="94" t="s">
        <v>3482</v>
      </c>
      <c r="F419" s="95">
        <v>26</v>
      </c>
      <c r="G419" s="93">
        <v>45831</v>
      </c>
      <c r="H419" s="93">
        <v>45836</v>
      </c>
      <c r="I419" s="105"/>
      <c r="J419" s="105"/>
      <c r="K419" s="106"/>
      <c r="L419" s="107"/>
      <c r="M419" s="105"/>
      <c r="N419" s="93"/>
      <c r="O419" s="92" t="s">
        <v>9</v>
      </c>
      <c r="P419" s="92" t="s">
        <v>8</v>
      </c>
      <c r="Q419" s="92" t="s">
        <v>35</v>
      </c>
      <c r="R419" s="92"/>
      <c r="S419" s="98">
        <v>994426</v>
      </c>
      <c r="T419" s="92" t="s">
        <v>496</v>
      </c>
      <c r="U419" s="92" t="s">
        <v>437</v>
      </c>
      <c r="V419" s="92" t="s">
        <v>493</v>
      </c>
      <c r="W419" s="96">
        <v>2450</v>
      </c>
      <c r="X419" s="97"/>
      <c r="Y419" s="94" t="s">
        <v>7</v>
      </c>
      <c r="Z419" s="99">
        <v>23520</v>
      </c>
      <c r="AA419" s="99"/>
      <c r="AB419" s="98"/>
      <c r="AC419" s="117"/>
      <c r="AD419" s="97"/>
      <c r="AE419" s="94"/>
      <c r="AF419" s="94"/>
      <c r="AG419" s="100" t="s">
        <v>1113</v>
      </c>
      <c r="AH419" s="100" t="str">
        <f>IFERROR(VLOOKUP(T:T,Plan2!A:D,4,0)," ")</f>
        <v xml:space="preserve"> </v>
      </c>
      <c r="AI419" s="100" t="str">
        <f>IFERROR(VLOOKUP(X:X,'base sif'!A:B,2,0)," ")</f>
        <v xml:space="preserve"> </v>
      </c>
      <c r="AJ419" s="100" t="s">
        <v>3582</v>
      </c>
      <c r="AK419" s="101" t="str">
        <f>IFERROR(VLOOKUP(C419,Plan1!A:E,4,0)," ")</f>
        <v xml:space="preserve"> </v>
      </c>
      <c r="AL419" s="102" t="str">
        <f>IFERROR(VLOOKUP(C419,Plan1!A:E,5,0)," ")</f>
        <v xml:space="preserve"> </v>
      </c>
      <c r="AM419" s="102" t="str">
        <f>VLOOKUP(T419,Plan3!A:C,3,0)</f>
        <v>TRUTRO ALA CON HUESO</v>
      </c>
    </row>
    <row r="420" spans="1:39" s="103" customFormat="1" ht="12.75" customHeight="1" x14ac:dyDescent="0.15">
      <c r="A420" s="190" t="s">
        <v>2763</v>
      </c>
      <c r="B420" s="92" t="s">
        <v>38</v>
      </c>
      <c r="C420" s="92" t="s">
        <v>2739</v>
      </c>
      <c r="D420" s="93">
        <v>45785</v>
      </c>
      <c r="E420" s="94" t="s">
        <v>3482</v>
      </c>
      <c r="F420" s="95">
        <v>30</v>
      </c>
      <c r="G420" s="93">
        <v>45859</v>
      </c>
      <c r="H420" s="93">
        <v>45864</v>
      </c>
      <c r="I420" s="105"/>
      <c r="J420" s="105"/>
      <c r="K420" s="106"/>
      <c r="L420" s="107"/>
      <c r="M420" s="105"/>
      <c r="N420" s="93"/>
      <c r="O420" s="92" t="s">
        <v>9</v>
      </c>
      <c r="P420" s="92" t="s">
        <v>8</v>
      </c>
      <c r="Q420" s="92" t="s">
        <v>35</v>
      </c>
      <c r="R420" s="92"/>
      <c r="S420" s="98">
        <v>994426</v>
      </c>
      <c r="T420" s="92" t="s">
        <v>496</v>
      </c>
      <c r="U420" s="92" t="s">
        <v>437</v>
      </c>
      <c r="V420" s="92" t="s">
        <v>493</v>
      </c>
      <c r="W420" s="96">
        <v>2450</v>
      </c>
      <c r="X420" s="97"/>
      <c r="Y420" s="94" t="s">
        <v>7</v>
      </c>
      <c r="Z420" s="99">
        <v>23520</v>
      </c>
      <c r="AA420" s="99"/>
      <c r="AB420" s="98"/>
      <c r="AC420" s="117"/>
      <c r="AD420" s="97"/>
      <c r="AE420" s="94"/>
      <c r="AF420" s="94"/>
      <c r="AG420" s="100" t="s">
        <v>1113</v>
      </c>
      <c r="AH420" s="100" t="str">
        <f>IFERROR(VLOOKUP(T:T,Plan2!A:D,4,0)," ")</f>
        <v xml:space="preserve"> </v>
      </c>
      <c r="AI420" s="100" t="str">
        <f>IFERROR(VLOOKUP(X:X,'base sif'!A:B,2,0)," ")</f>
        <v xml:space="preserve"> </v>
      </c>
      <c r="AJ420" s="100" t="s">
        <v>3582</v>
      </c>
      <c r="AK420" s="101" t="str">
        <f>IFERROR(VLOOKUP(C420,Plan1!A:E,4,0)," ")</f>
        <v xml:space="preserve"> </v>
      </c>
      <c r="AL420" s="102" t="str">
        <f>IFERROR(VLOOKUP(C420,Plan1!A:E,5,0)," ")</f>
        <v xml:space="preserve"> </v>
      </c>
      <c r="AM420" s="102" t="str">
        <f>VLOOKUP(T420,Plan3!A:C,3,0)</f>
        <v>TRUTRO ALA CON HUESO</v>
      </c>
    </row>
    <row r="421" spans="1:39" s="103" customFormat="1" ht="12.75" customHeight="1" x14ac:dyDescent="0.15">
      <c r="A421" s="190" t="s">
        <v>2763</v>
      </c>
      <c r="B421" s="92" t="s">
        <v>38</v>
      </c>
      <c r="C421" s="92" t="s">
        <v>2740</v>
      </c>
      <c r="D421" s="93">
        <v>45785</v>
      </c>
      <c r="E421" s="94" t="s">
        <v>3482</v>
      </c>
      <c r="F421" s="95">
        <v>34</v>
      </c>
      <c r="G421" s="93">
        <v>45887</v>
      </c>
      <c r="H421" s="93">
        <v>45892</v>
      </c>
      <c r="I421" s="105"/>
      <c r="J421" s="105"/>
      <c r="K421" s="106"/>
      <c r="L421" s="107"/>
      <c r="M421" s="105"/>
      <c r="N421" s="93"/>
      <c r="O421" s="92" t="s">
        <v>9</v>
      </c>
      <c r="P421" s="92" t="s">
        <v>8</v>
      </c>
      <c r="Q421" s="92" t="s">
        <v>35</v>
      </c>
      <c r="R421" s="92"/>
      <c r="S421" s="98">
        <v>994426</v>
      </c>
      <c r="T421" s="92" t="s">
        <v>496</v>
      </c>
      <c r="U421" s="92" t="s">
        <v>437</v>
      </c>
      <c r="V421" s="92" t="s">
        <v>493</v>
      </c>
      <c r="W421" s="96">
        <v>2450</v>
      </c>
      <c r="X421" s="97"/>
      <c r="Y421" s="94" t="s">
        <v>7</v>
      </c>
      <c r="Z421" s="99">
        <v>23520</v>
      </c>
      <c r="AA421" s="99"/>
      <c r="AB421" s="98"/>
      <c r="AC421" s="117"/>
      <c r="AD421" s="97"/>
      <c r="AE421" s="94"/>
      <c r="AF421" s="94"/>
      <c r="AG421" s="100" t="s">
        <v>1113</v>
      </c>
      <c r="AH421" s="100" t="str">
        <f>IFERROR(VLOOKUP(T:T,Plan2!A:D,4,0)," ")</f>
        <v xml:space="preserve"> </v>
      </c>
      <c r="AI421" s="100" t="str">
        <f>IFERROR(VLOOKUP(X:X,'base sif'!A:B,2,0)," ")</f>
        <v xml:space="preserve"> </v>
      </c>
      <c r="AJ421" s="100" t="s">
        <v>3582</v>
      </c>
      <c r="AK421" s="101" t="str">
        <f>IFERROR(VLOOKUP(C421,Plan1!A:E,4,0)," ")</f>
        <v xml:space="preserve"> </v>
      </c>
      <c r="AL421" s="102" t="str">
        <f>IFERROR(VLOOKUP(C421,Plan1!A:E,5,0)," ")</f>
        <v xml:space="preserve"> </v>
      </c>
      <c r="AM421" s="102" t="str">
        <f>VLOOKUP(T421,Plan3!A:C,3,0)</f>
        <v>TRUTRO ALA CON HUESO</v>
      </c>
    </row>
    <row r="422" spans="1:39" s="103" customFormat="1" ht="12.75" customHeight="1" x14ac:dyDescent="0.15">
      <c r="A422" s="190" t="s">
        <v>2763</v>
      </c>
      <c r="B422" s="92" t="s">
        <v>38</v>
      </c>
      <c r="C422" s="92" t="s">
        <v>2678</v>
      </c>
      <c r="D422" s="93">
        <v>45785</v>
      </c>
      <c r="E422" s="94" t="s">
        <v>3483</v>
      </c>
      <c r="F422" s="95">
        <v>21</v>
      </c>
      <c r="G422" s="93">
        <v>45796</v>
      </c>
      <c r="H422" s="93">
        <v>45801</v>
      </c>
      <c r="I422" s="105"/>
      <c r="J422" s="105"/>
      <c r="K422" s="106"/>
      <c r="L422" s="107"/>
      <c r="M422" s="105"/>
      <c r="N422" s="93"/>
      <c r="O422" s="92" t="s">
        <v>9</v>
      </c>
      <c r="P422" s="92" t="s">
        <v>8</v>
      </c>
      <c r="Q422" s="92" t="s">
        <v>35</v>
      </c>
      <c r="R422" s="92"/>
      <c r="S422" s="98">
        <v>993509</v>
      </c>
      <c r="T422" s="92" t="s">
        <v>504</v>
      </c>
      <c r="U422" s="92" t="s">
        <v>437</v>
      </c>
      <c r="V422" s="92" t="s">
        <v>424</v>
      </c>
      <c r="W422" s="96">
        <v>3180</v>
      </c>
      <c r="X422" s="97"/>
      <c r="Y422" s="94" t="s">
        <v>7</v>
      </c>
      <c r="Z422" s="99">
        <v>23296</v>
      </c>
      <c r="AA422" s="99"/>
      <c r="AB422" s="98"/>
      <c r="AC422" s="117"/>
      <c r="AD422" s="97"/>
      <c r="AE422" s="94"/>
      <c r="AF422" s="94"/>
      <c r="AG422" s="100" t="s">
        <v>1113</v>
      </c>
      <c r="AH422" s="100" t="str">
        <f>IFERROR(VLOOKUP(T:T,Plan2!A:D,4,0)," ")</f>
        <v xml:space="preserve"> </v>
      </c>
      <c r="AI422" s="100" t="str">
        <f>IFERROR(VLOOKUP(X:X,'base sif'!A:B,2,0)," ")</f>
        <v xml:space="preserve"> </v>
      </c>
      <c r="AJ422" s="100" t="s">
        <v>3582</v>
      </c>
      <c r="AK422" s="101">
        <f>IFERROR(VLOOKUP(C422,Plan1!A:E,4,0)," ")</f>
        <v>1</v>
      </c>
      <c r="AL422" s="102" t="str">
        <f>IFERROR(VLOOKUP(C422,Plan1!A:E,5,0)," ")</f>
        <v xml:space="preserve">BLOQUEO SIF </v>
      </c>
      <c r="AM422" s="102" t="str">
        <f>VLOOKUP(T422,Plan3!A:C,3,0)</f>
        <v>FILETITOS DE PECHUGA</v>
      </c>
    </row>
    <row r="423" spans="1:39" s="103" customFormat="1" ht="12.75" customHeight="1" x14ac:dyDescent="0.15">
      <c r="A423" s="190" t="s">
        <v>2763</v>
      </c>
      <c r="B423" s="92" t="s">
        <v>38</v>
      </c>
      <c r="C423" s="92" t="s">
        <v>2685</v>
      </c>
      <c r="D423" s="93">
        <v>45785</v>
      </c>
      <c r="E423" s="94" t="s">
        <v>3483</v>
      </c>
      <c r="F423" s="95">
        <v>30</v>
      </c>
      <c r="G423" s="93">
        <v>45859</v>
      </c>
      <c r="H423" s="93">
        <v>45864</v>
      </c>
      <c r="I423" s="105"/>
      <c r="J423" s="105"/>
      <c r="K423" s="106"/>
      <c r="L423" s="107"/>
      <c r="M423" s="105"/>
      <c r="N423" s="93"/>
      <c r="O423" s="92" t="s">
        <v>9</v>
      </c>
      <c r="P423" s="92" t="s">
        <v>8</v>
      </c>
      <c r="Q423" s="92" t="s">
        <v>35</v>
      </c>
      <c r="R423" s="92"/>
      <c r="S423" s="98">
        <v>993509</v>
      </c>
      <c r="T423" s="92" t="s">
        <v>504</v>
      </c>
      <c r="U423" s="92" t="s">
        <v>437</v>
      </c>
      <c r="V423" s="92" t="s">
        <v>424</v>
      </c>
      <c r="W423" s="96">
        <v>3180</v>
      </c>
      <c r="X423" s="97"/>
      <c r="Y423" s="94" t="s">
        <v>7</v>
      </c>
      <c r="Z423" s="99">
        <v>23296</v>
      </c>
      <c r="AA423" s="99"/>
      <c r="AB423" s="98"/>
      <c r="AC423" s="117"/>
      <c r="AD423" s="97"/>
      <c r="AE423" s="94"/>
      <c r="AF423" s="94"/>
      <c r="AG423" s="100" t="s">
        <v>1113</v>
      </c>
      <c r="AH423" s="100" t="str">
        <f>IFERROR(VLOOKUP(T:T,Plan2!A:D,4,0)," ")</f>
        <v xml:space="preserve"> </v>
      </c>
      <c r="AI423" s="100" t="str">
        <f>IFERROR(VLOOKUP(X:X,'base sif'!A:B,2,0)," ")</f>
        <v xml:space="preserve"> </v>
      </c>
      <c r="AJ423" s="100" t="s">
        <v>3582</v>
      </c>
      <c r="AK423" s="101" t="str">
        <f>IFERROR(VLOOKUP(C423,Plan1!A:E,4,0)," ")</f>
        <v xml:space="preserve"> </v>
      </c>
      <c r="AL423" s="102" t="str">
        <f>IFERROR(VLOOKUP(C423,Plan1!A:E,5,0)," ")</f>
        <v xml:space="preserve"> </v>
      </c>
      <c r="AM423" s="102" t="str">
        <f>VLOOKUP(T423,Plan3!A:C,3,0)</f>
        <v>FILETITOS DE PECHUGA</v>
      </c>
    </row>
    <row r="424" spans="1:39" s="103" customFormat="1" ht="12.75" customHeight="1" x14ac:dyDescent="0.15">
      <c r="A424" s="190" t="s">
        <v>2763</v>
      </c>
      <c r="B424" s="92" t="s">
        <v>38</v>
      </c>
      <c r="C424" s="92" t="s">
        <v>2686</v>
      </c>
      <c r="D424" s="93">
        <v>45785</v>
      </c>
      <c r="E424" s="94" t="s">
        <v>3483</v>
      </c>
      <c r="F424" s="95">
        <v>32</v>
      </c>
      <c r="G424" s="93">
        <v>45873</v>
      </c>
      <c r="H424" s="93">
        <v>45878</v>
      </c>
      <c r="I424" s="105"/>
      <c r="J424" s="105"/>
      <c r="K424" s="106"/>
      <c r="L424" s="107"/>
      <c r="M424" s="105"/>
      <c r="N424" s="93"/>
      <c r="O424" s="92" t="s">
        <v>9</v>
      </c>
      <c r="P424" s="92" t="s">
        <v>8</v>
      </c>
      <c r="Q424" s="92" t="s">
        <v>35</v>
      </c>
      <c r="R424" s="92"/>
      <c r="S424" s="98">
        <v>993509</v>
      </c>
      <c r="T424" s="92" t="s">
        <v>504</v>
      </c>
      <c r="U424" s="92" t="s">
        <v>437</v>
      </c>
      <c r="V424" s="92" t="s">
        <v>424</v>
      </c>
      <c r="W424" s="96">
        <v>3180</v>
      </c>
      <c r="X424" s="97"/>
      <c r="Y424" s="94" t="s">
        <v>7</v>
      </c>
      <c r="Z424" s="99">
        <v>23296</v>
      </c>
      <c r="AA424" s="99"/>
      <c r="AB424" s="98"/>
      <c r="AC424" s="117"/>
      <c r="AD424" s="97"/>
      <c r="AE424" s="94"/>
      <c r="AF424" s="94"/>
      <c r="AG424" s="100" t="s">
        <v>1113</v>
      </c>
      <c r="AH424" s="100" t="str">
        <f>IFERROR(VLOOKUP(T:T,Plan2!A:D,4,0)," ")</f>
        <v xml:space="preserve"> </v>
      </c>
      <c r="AI424" s="100" t="str">
        <f>IFERROR(VLOOKUP(X:X,'base sif'!A:B,2,0)," ")</f>
        <v xml:space="preserve"> </v>
      </c>
      <c r="AJ424" s="100" t="s">
        <v>3582</v>
      </c>
      <c r="AK424" s="101" t="str">
        <f>IFERROR(VLOOKUP(C424,Plan1!A:E,4,0)," ")</f>
        <v xml:space="preserve"> </v>
      </c>
      <c r="AL424" s="102" t="str">
        <f>IFERROR(VLOOKUP(C424,Plan1!A:E,5,0)," ")</f>
        <v xml:space="preserve"> </v>
      </c>
      <c r="AM424" s="102" t="str">
        <f>VLOOKUP(T424,Plan3!A:C,3,0)</f>
        <v>FILETITOS DE PECHUGA</v>
      </c>
    </row>
    <row r="425" spans="1:39" s="103" customFormat="1" ht="12.75" customHeight="1" x14ac:dyDescent="0.15">
      <c r="A425" s="190" t="s">
        <v>2763</v>
      </c>
      <c r="B425" s="92" t="s">
        <v>38</v>
      </c>
      <c r="C425" s="92" t="s">
        <v>2687</v>
      </c>
      <c r="D425" s="93">
        <v>45785</v>
      </c>
      <c r="E425" s="94" t="s">
        <v>3483</v>
      </c>
      <c r="F425" s="95">
        <v>33</v>
      </c>
      <c r="G425" s="93">
        <v>45880</v>
      </c>
      <c r="H425" s="93">
        <v>45885</v>
      </c>
      <c r="I425" s="105"/>
      <c r="J425" s="105"/>
      <c r="K425" s="106"/>
      <c r="L425" s="107"/>
      <c r="M425" s="105"/>
      <c r="N425" s="93"/>
      <c r="O425" s="92" t="s">
        <v>9</v>
      </c>
      <c r="P425" s="92" t="s">
        <v>8</v>
      </c>
      <c r="Q425" s="92" t="s">
        <v>35</v>
      </c>
      <c r="R425" s="92"/>
      <c r="S425" s="98">
        <v>993509</v>
      </c>
      <c r="T425" s="92" t="s">
        <v>504</v>
      </c>
      <c r="U425" s="92" t="s">
        <v>437</v>
      </c>
      <c r="V425" s="92" t="s">
        <v>424</v>
      </c>
      <c r="W425" s="96">
        <v>3180</v>
      </c>
      <c r="X425" s="97"/>
      <c r="Y425" s="94" t="s">
        <v>7</v>
      </c>
      <c r="Z425" s="99">
        <v>23296</v>
      </c>
      <c r="AA425" s="99"/>
      <c r="AB425" s="98"/>
      <c r="AC425" s="117"/>
      <c r="AD425" s="97"/>
      <c r="AE425" s="94"/>
      <c r="AF425" s="94"/>
      <c r="AG425" s="100" t="s">
        <v>1113</v>
      </c>
      <c r="AH425" s="100" t="str">
        <f>IFERROR(VLOOKUP(T:T,Plan2!A:D,4,0)," ")</f>
        <v xml:space="preserve"> </v>
      </c>
      <c r="AI425" s="100" t="str">
        <f>IFERROR(VLOOKUP(X:X,'base sif'!A:B,2,0)," ")</f>
        <v xml:space="preserve"> </v>
      </c>
      <c r="AJ425" s="100" t="s">
        <v>3582</v>
      </c>
      <c r="AK425" s="101" t="str">
        <f>IFERROR(VLOOKUP(C425,Plan1!A:E,4,0)," ")</f>
        <v xml:space="preserve"> </v>
      </c>
      <c r="AL425" s="102" t="str">
        <f>IFERROR(VLOOKUP(C425,Plan1!A:E,5,0)," ")</f>
        <v xml:space="preserve"> </v>
      </c>
      <c r="AM425" s="102" t="str">
        <f>VLOOKUP(T425,Plan3!A:C,3,0)</f>
        <v>FILETITOS DE PECHUGA</v>
      </c>
    </row>
    <row r="426" spans="1:39" s="103" customFormat="1" ht="12.75" customHeight="1" x14ac:dyDescent="0.15">
      <c r="A426" s="190" t="s">
        <v>2763</v>
      </c>
      <c r="B426" s="92" t="s">
        <v>38</v>
      </c>
      <c r="C426" s="92" t="s">
        <v>2688</v>
      </c>
      <c r="D426" s="93">
        <v>45785</v>
      </c>
      <c r="E426" s="94" t="s">
        <v>3483</v>
      </c>
      <c r="F426" s="95">
        <v>34</v>
      </c>
      <c r="G426" s="93">
        <v>45887</v>
      </c>
      <c r="H426" s="93">
        <v>45892</v>
      </c>
      <c r="I426" s="105"/>
      <c r="J426" s="105"/>
      <c r="K426" s="106"/>
      <c r="L426" s="107"/>
      <c r="M426" s="105"/>
      <c r="N426" s="93"/>
      <c r="O426" s="92" t="s">
        <v>9</v>
      </c>
      <c r="P426" s="92" t="s">
        <v>8</v>
      </c>
      <c r="Q426" s="92" t="s">
        <v>35</v>
      </c>
      <c r="R426" s="92"/>
      <c r="S426" s="98">
        <v>993509</v>
      </c>
      <c r="T426" s="92" t="s">
        <v>504</v>
      </c>
      <c r="U426" s="92" t="s">
        <v>437</v>
      </c>
      <c r="V426" s="92" t="s">
        <v>424</v>
      </c>
      <c r="W426" s="96">
        <v>3180</v>
      </c>
      <c r="X426" s="97"/>
      <c r="Y426" s="94" t="s">
        <v>7</v>
      </c>
      <c r="Z426" s="99">
        <v>23296</v>
      </c>
      <c r="AA426" s="99"/>
      <c r="AB426" s="98"/>
      <c r="AC426" s="117"/>
      <c r="AD426" s="97"/>
      <c r="AE426" s="94"/>
      <c r="AF426" s="94"/>
      <c r="AG426" s="100" t="s">
        <v>1113</v>
      </c>
      <c r="AH426" s="100" t="str">
        <f>IFERROR(VLOOKUP(T:T,Plan2!A:D,4,0)," ")</f>
        <v xml:space="preserve"> </v>
      </c>
      <c r="AI426" s="100" t="str">
        <f>IFERROR(VLOOKUP(X:X,'base sif'!A:B,2,0)," ")</f>
        <v xml:space="preserve"> </v>
      </c>
      <c r="AJ426" s="100" t="s">
        <v>3582</v>
      </c>
      <c r="AK426" s="101" t="str">
        <f>IFERROR(VLOOKUP(C426,Plan1!A:E,4,0)," ")</f>
        <v xml:space="preserve"> </v>
      </c>
      <c r="AL426" s="102" t="str">
        <f>IFERROR(VLOOKUP(C426,Plan1!A:E,5,0)," ")</f>
        <v xml:space="preserve"> </v>
      </c>
      <c r="AM426" s="102" t="str">
        <f>VLOOKUP(T426,Plan3!A:C,3,0)</f>
        <v>FILETITOS DE PECHUGA</v>
      </c>
    </row>
    <row r="427" spans="1:39" s="103" customFormat="1" ht="12.75" customHeight="1" x14ac:dyDescent="0.15">
      <c r="A427" s="190" t="s">
        <v>2763</v>
      </c>
      <c r="B427" s="92" t="s">
        <v>38</v>
      </c>
      <c r="C427" s="92" t="s">
        <v>2681</v>
      </c>
      <c r="D427" s="93">
        <v>45785</v>
      </c>
      <c r="E427" s="94" t="s">
        <v>3483</v>
      </c>
      <c r="F427" s="95">
        <v>22</v>
      </c>
      <c r="G427" s="93">
        <v>45803</v>
      </c>
      <c r="H427" s="93">
        <v>45809</v>
      </c>
      <c r="I427" s="105"/>
      <c r="J427" s="105"/>
      <c r="K427" s="106"/>
      <c r="L427" s="107"/>
      <c r="M427" s="105"/>
      <c r="N427" s="93"/>
      <c r="O427" s="92" t="s">
        <v>9</v>
      </c>
      <c r="P427" s="92" t="s">
        <v>8</v>
      </c>
      <c r="Q427" s="92" t="s">
        <v>35</v>
      </c>
      <c r="R427" s="92"/>
      <c r="S427" s="98">
        <v>993509</v>
      </c>
      <c r="T427" s="92" t="s">
        <v>504</v>
      </c>
      <c r="U427" s="92" t="s">
        <v>437</v>
      </c>
      <c r="V427" s="92" t="s">
        <v>424</v>
      </c>
      <c r="W427" s="96">
        <v>3180</v>
      </c>
      <c r="X427" s="97"/>
      <c r="Y427" s="94" t="s">
        <v>7</v>
      </c>
      <c r="Z427" s="99">
        <v>23296</v>
      </c>
      <c r="AA427" s="99"/>
      <c r="AB427" s="98"/>
      <c r="AC427" s="117"/>
      <c r="AD427" s="97"/>
      <c r="AE427" s="94"/>
      <c r="AF427" s="94"/>
      <c r="AG427" s="100" t="s">
        <v>1113</v>
      </c>
      <c r="AH427" s="100" t="str">
        <f>IFERROR(VLOOKUP(T:T,Plan2!A:D,4,0)," ")</f>
        <v xml:space="preserve"> </v>
      </c>
      <c r="AI427" s="100" t="str">
        <f>IFERROR(VLOOKUP(X:X,'base sif'!A:B,2,0)," ")</f>
        <v xml:space="preserve"> </v>
      </c>
      <c r="AJ427" s="100" t="s">
        <v>3582</v>
      </c>
      <c r="AK427" s="101" t="str">
        <f>IFERROR(VLOOKUP(C427,Plan1!A:E,4,0)," ")</f>
        <v xml:space="preserve"> </v>
      </c>
      <c r="AL427" s="102" t="str">
        <f>IFERROR(VLOOKUP(C427,Plan1!A:E,5,0)," ")</f>
        <v xml:space="preserve"> </v>
      </c>
      <c r="AM427" s="102" t="str">
        <f>VLOOKUP(T427,Plan3!A:C,3,0)</f>
        <v>FILETITOS DE PECHUGA</v>
      </c>
    </row>
    <row r="428" spans="1:39" s="103" customFormat="1" ht="12.75" customHeight="1" x14ac:dyDescent="0.15">
      <c r="A428" s="190" t="s">
        <v>2763</v>
      </c>
      <c r="B428" s="92" t="s">
        <v>38</v>
      </c>
      <c r="C428" s="92" t="s">
        <v>2689</v>
      </c>
      <c r="D428" s="93">
        <v>45785</v>
      </c>
      <c r="E428" s="94" t="s">
        <v>3483</v>
      </c>
      <c r="F428" s="95">
        <v>24</v>
      </c>
      <c r="G428" s="93">
        <v>45817</v>
      </c>
      <c r="H428" s="93">
        <v>45822</v>
      </c>
      <c r="I428" s="105"/>
      <c r="J428" s="105"/>
      <c r="K428" s="106"/>
      <c r="L428" s="107"/>
      <c r="M428" s="105"/>
      <c r="N428" s="93"/>
      <c r="O428" s="92" t="s">
        <v>9</v>
      </c>
      <c r="P428" s="92" t="s">
        <v>8</v>
      </c>
      <c r="Q428" s="92" t="s">
        <v>35</v>
      </c>
      <c r="R428" s="92"/>
      <c r="S428" s="98">
        <v>993509</v>
      </c>
      <c r="T428" s="92" t="s">
        <v>504</v>
      </c>
      <c r="U428" s="92" t="s">
        <v>437</v>
      </c>
      <c r="V428" s="92" t="s">
        <v>424</v>
      </c>
      <c r="W428" s="96">
        <v>3180</v>
      </c>
      <c r="X428" s="97"/>
      <c r="Y428" s="94" t="s">
        <v>7</v>
      </c>
      <c r="Z428" s="99">
        <v>23296</v>
      </c>
      <c r="AA428" s="99"/>
      <c r="AB428" s="98"/>
      <c r="AC428" s="117"/>
      <c r="AD428" s="97"/>
      <c r="AE428" s="94"/>
      <c r="AF428" s="94"/>
      <c r="AG428" s="100" t="s">
        <v>1113</v>
      </c>
      <c r="AH428" s="100" t="str">
        <f>IFERROR(VLOOKUP(T:T,Plan2!A:D,4,0)," ")</f>
        <v xml:space="preserve"> </v>
      </c>
      <c r="AI428" s="100" t="str">
        <f>IFERROR(VLOOKUP(X:X,'base sif'!A:B,2,0)," ")</f>
        <v xml:space="preserve"> </v>
      </c>
      <c r="AJ428" s="100" t="s">
        <v>3582</v>
      </c>
      <c r="AK428" s="101" t="str">
        <f>IFERROR(VLOOKUP(C428,Plan1!A:E,4,0)," ")</f>
        <v xml:space="preserve"> </v>
      </c>
      <c r="AL428" s="102" t="str">
        <f>IFERROR(VLOOKUP(C428,Plan1!A:E,5,0)," ")</f>
        <v xml:space="preserve"> </v>
      </c>
      <c r="AM428" s="102" t="str">
        <f>VLOOKUP(T428,Plan3!A:C,3,0)</f>
        <v>FILETITOS DE PECHUGA</v>
      </c>
    </row>
    <row r="429" spans="1:39" s="103" customFormat="1" ht="12.75" customHeight="1" x14ac:dyDescent="0.15">
      <c r="A429" s="190" t="s">
        <v>2763</v>
      </c>
      <c r="B429" s="92" t="s">
        <v>38</v>
      </c>
      <c r="C429" s="92" t="s">
        <v>2690</v>
      </c>
      <c r="D429" s="93">
        <v>45785</v>
      </c>
      <c r="E429" s="94" t="s">
        <v>3483</v>
      </c>
      <c r="F429" s="95">
        <v>24</v>
      </c>
      <c r="G429" s="93">
        <v>45817</v>
      </c>
      <c r="H429" s="93">
        <v>45822</v>
      </c>
      <c r="I429" s="105"/>
      <c r="J429" s="105"/>
      <c r="K429" s="106"/>
      <c r="L429" s="107"/>
      <c r="M429" s="105"/>
      <c r="N429" s="93"/>
      <c r="O429" s="92" t="s">
        <v>9</v>
      </c>
      <c r="P429" s="92" t="s">
        <v>8</v>
      </c>
      <c r="Q429" s="92" t="s">
        <v>35</v>
      </c>
      <c r="R429" s="92"/>
      <c r="S429" s="98">
        <v>993509</v>
      </c>
      <c r="T429" s="92" t="s">
        <v>504</v>
      </c>
      <c r="U429" s="92" t="s">
        <v>437</v>
      </c>
      <c r="V429" s="92" t="s">
        <v>424</v>
      </c>
      <c r="W429" s="96">
        <v>3180</v>
      </c>
      <c r="X429" s="97"/>
      <c r="Y429" s="94" t="s">
        <v>7</v>
      </c>
      <c r="Z429" s="99">
        <v>23296</v>
      </c>
      <c r="AA429" s="99"/>
      <c r="AB429" s="98"/>
      <c r="AC429" s="117"/>
      <c r="AD429" s="97"/>
      <c r="AE429" s="94"/>
      <c r="AF429" s="94"/>
      <c r="AG429" s="100" t="s">
        <v>1113</v>
      </c>
      <c r="AH429" s="100" t="str">
        <f>IFERROR(VLOOKUP(T:T,Plan2!A:D,4,0)," ")</f>
        <v xml:space="preserve"> </v>
      </c>
      <c r="AI429" s="100" t="str">
        <f>IFERROR(VLOOKUP(X:X,'base sif'!A:B,2,0)," ")</f>
        <v xml:space="preserve"> </v>
      </c>
      <c r="AJ429" s="100" t="s">
        <v>3582</v>
      </c>
      <c r="AK429" s="101" t="str">
        <f>IFERROR(VLOOKUP(C429,Plan1!A:E,4,0)," ")</f>
        <v xml:space="preserve"> </v>
      </c>
      <c r="AL429" s="102" t="str">
        <f>IFERROR(VLOOKUP(C429,Plan1!A:E,5,0)," ")</f>
        <v xml:space="preserve"> </v>
      </c>
      <c r="AM429" s="102" t="str">
        <f>VLOOKUP(T429,Plan3!A:C,3,0)</f>
        <v>FILETITOS DE PECHUGA</v>
      </c>
    </row>
    <row r="430" spans="1:39" s="103" customFormat="1" ht="12.75" customHeight="1" x14ac:dyDescent="0.15">
      <c r="A430" s="190" t="s">
        <v>2763</v>
      </c>
      <c r="B430" s="92" t="s">
        <v>38</v>
      </c>
      <c r="C430" s="92" t="s">
        <v>2691</v>
      </c>
      <c r="D430" s="93">
        <v>45785</v>
      </c>
      <c r="E430" s="94" t="s">
        <v>3483</v>
      </c>
      <c r="F430" s="95">
        <v>25</v>
      </c>
      <c r="G430" s="93">
        <v>45824</v>
      </c>
      <c r="H430" s="93">
        <v>45829</v>
      </c>
      <c r="I430" s="105"/>
      <c r="J430" s="105"/>
      <c r="K430" s="106"/>
      <c r="L430" s="107"/>
      <c r="M430" s="105"/>
      <c r="N430" s="93"/>
      <c r="O430" s="92" t="s">
        <v>9</v>
      </c>
      <c r="P430" s="92" t="s">
        <v>8</v>
      </c>
      <c r="Q430" s="92" t="s">
        <v>35</v>
      </c>
      <c r="R430" s="92"/>
      <c r="S430" s="98">
        <v>993509</v>
      </c>
      <c r="T430" s="92" t="s">
        <v>504</v>
      </c>
      <c r="U430" s="92" t="s">
        <v>437</v>
      </c>
      <c r="V430" s="92" t="s">
        <v>424</v>
      </c>
      <c r="W430" s="96">
        <v>3180</v>
      </c>
      <c r="X430" s="97"/>
      <c r="Y430" s="94" t="s">
        <v>7</v>
      </c>
      <c r="Z430" s="99">
        <v>23296</v>
      </c>
      <c r="AA430" s="99"/>
      <c r="AB430" s="98"/>
      <c r="AC430" s="117"/>
      <c r="AD430" s="97"/>
      <c r="AE430" s="94"/>
      <c r="AF430" s="94"/>
      <c r="AG430" s="100" t="s">
        <v>1113</v>
      </c>
      <c r="AH430" s="100" t="str">
        <f>IFERROR(VLOOKUP(T:T,Plan2!A:D,4,0)," ")</f>
        <v xml:space="preserve"> </v>
      </c>
      <c r="AI430" s="100" t="str">
        <f>IFERROR(VLOOKUP(X:X,'base sif'!A:B,2,0)," ")</f>
        <v xml:space="preserve"> </v>
      </c>
      <c r="AJ430" s="100" t="s">
        <v>3582</v>
      </c>
      <c r="AK430" s="101" t="str">
        <f>IFERROR(VLOOKUP(C430,Plan1!A:E,4,0)," ")</f>
        <v xml:space="preserve"> </v>
      </c>
      <c r="AL430" s="102" t="str">
        <f>IFERROR(VLOOKUP(C430,Plan1!A:E,5,0)," ")</f>
        <v xml:space="preserve"> </v>
      </c>
      <c r="AM430" s="102" t="str">
        <f>VLOOKUP(T430,Plan3!A:C,3,0)</f>
        <v>FILETITOS DE PECHUGA</v>
      </c>
    </row>
    <row r="431" spans="1:39" s="103" customFormat="1" ht="12.75" customHeight="1" x14ac:dyDescent="0.15">
      <c r="A431" s="190" t="s">
        <v>2763</v>
      </c>
      <c r="B431" s="92" t="s">
        <v>38</v>
      </c>
      <c r="C431" s="92" t="s">
        <v>2692</v>
      </c>
      <c r="D431" s="93">
        <v>45785</v>
      </c>
      <c r="E431" s="94" t="s">
        <v>3483</v>
      </c>
      <c r="F431" s="95">
        <v>25</v>
      </c>
      <c r="G431" s="93">
        <v>45824</v>
      </c>
      <c r="H431" s="93">
        <v>45829</v>
      </c>
      <c r="I431" s="105"/>
      <c r="J431" s="105"/>
      <c r="K431" s="106"/>
      <c r="L431" s="107"/>
      <c r="M431" s="105"/>
      <c r="N431" s="93"/>
      <c r="O431" s="92" t="s">
        <v>9</v>
      </c>
      <c r="P431" s="92" t="s">
        <v>8</v>
      </c>
      <c r="Q431" s="92" t="s">
        <v>35</v>
      </c>
      <c r="R431" s="92"/>
      <c r="S431" s="98">
        <v>993509</v>
      </c>
      <c r="T431" s="92" t="s">
        <v>504</v>
      </c>
      <c r="U431" s="92" t="s">
        <v>437</v>
      </c>
      <c r="V431" s="92" t="s">
        <v>424</v>
      </c>
      <c r="W431" s="96">
        <v>3180</v>
      </c>
      <c r="X431" s="97"/>
      <c r="Y431" s="94" t="s">
        <v>7</v>
      </c>
      <c r="Z431" s="99">
        <v>23296</v>
      </c>
      <c r="AA431" s="99"/>
      <c r="AB431" s="98"/>
      <c r="AC431" s="117"/>
      <c r="AD431" s="97"/>
      <c r="AE431" s="94"/>
      <c r="AF431" s="94"/>
      <c r="AG431" s="100" t="s">
        <v>1113</v>
      </c>
      <c r="AH431" s="100" t="str">
        <f>IFERROR(VLOOKUP(T:T,Plan2!A:D,4,0)," ")</f>
        <v xml:space="preserve"> </v>
      </c>
      <c r="AI431" s="100" t="str">
        <f>IFERROR(VLOOKUP(X:X,'base sif'!A:B,2,0)," ")</f>
        <v xml:space="preserve"> </v>
      </c>
      <c r="AJ431" s="100" t="s">
        <v>3582</v>
      </c>
      <c r="AK431" s="101" t="str">
        <f>IFERROR(VLOOKUP(C431,Plan1!A:E,4,0)," ")</f>
        <v xml:space="preserve"> </v>
      </c>
      <c r="AL431" s="102" t="str">
        <f>IFERROR(VLOOKUP(C431,Plan1!A:E,5,0)," ")</f>
        <v xml:space="preserve"> </v>
      </c>
      <c r="AM431" s="102" t="str">
        <f>VLOOKUP(T431,Plan3!A:C,3,0)</f>
        <v>FILETITOS DE PECHUGA</v>
      </c>
    </row>
    <row r="432" spans="1:39" s="103" customFormat="1" ht="12.75" customHeight="1" x14ac:dyDescent="0.15">
      <c r="A432" s="190" t="s">
        <v>2763</v>
      </c>
      <c r="B432" s="92" t="s">
        <v>38</v>
      </c>
      <c r="C432" s="92" t="s">
        <v>2693</v>
      </c>
      <c r="D432" s="93">
        <v>45785</v>
      </c>
      <c r="E432" s="94" t="s">
        <v>3483</v>
      </c>
      <c r="F432" s="95">
        <v>26</v>
      </c>
      <c r="G432" s="93">
        <v>45831</v>
      </c>
      <c r="H432" s="93">
        <v>45836</v>
      </c>
      <c r="I432" s="105"/>
      <c r="J432" s="105"/>
      <c r="K432" s="106"/>
      <c r="L432" s="107"/>
      <c r="M432" s="105"/>
      <c r="N432" s="93"/>
      <c r="O432" s="92" t="s">
        <v>9</v>
      </c>
      <c r="P432" s="92" t="s">
        <v>8</v>
      </c>
      <c r="Q432" s="92" t="s">
        <v>35</v>
      </c>
      <c r="R432" s="92"/>
      <c r="S432" s="98">
        <v>993509</v>
      </c>
      <c r="T432" s="92" t="s">
        <v>504</v>
      </c>
      <c r="U432" s="92" t="s">
        <v>437</v>
      </c>
      <c r="V432" s="92" t="s">
        <v>424</v>
      </c>
      <c r="W432" s="96">
        <v>3180</v>
      </c>
      <c r="X432" s="97"/>
      <c r="Y432" s="94" t="s">
        <v>7</v>
      </c>
      <c r="Z432" s="99">
        <v>23296</v>
      </c>
      <c r="AA432" s="99"/>
      <c r="AB432" s="98"/>
      <c r="AC432" s="117"/>
      <c r="AD432" s="97"/>
      <c r="AE432" s="94"/>
      <c r="AF432" s="94"/>
      <c r="AG432" s="100" t="s">
        <v>1113</v>
      </c>
      <c r="AH432" s="100" t="str">
        <f>IFERROR(VLOOKUP(T:T,Plan2!A:D,4,0)," ")</f>
        <v xml:space="preserve"> </v>
      </c>
      <c r="AI432" s="100" t="str">
        <f>IFERROR(VLOOKUP(X:X,'base sif'!A:B,2,0)," ")</f>
        <v xml:space="preserve"> </v>
      </c>
      <c r="AJ432" s="100" t="s">
        <v>3582</v>
      </c>
      <c r="AK432" s="101" t="str">
        <f>IFERROR(VLOOKUP(C432,Plan1!A:E,4,0)," ")</f>
        <v xml:space="preserve"> </v>
      </c>
      <c r="AL432" s="102" t="str">
        <f>IFERROR(VLOOKUP(C432,Plan1!A:E,5,0)," ")</f>
        <v xml:space="preserve"> </v>
      </c>
      <c r="AM432" s="102" t="str">
        <f>VLOOKUP(T432,Plan3!A:C,3,0)</f>
        <v>FILETITOS DE PECHUGA</v>
      </c>
    </row>
    <row r="433" spans="1:39" s="103" customFormat="1" ht="12.75" customHeight="1" x14ac:dyDescent="0.15">
      <c r="A433" s="190" t="s">
        <v>2763</v>
      </c>
      <c r="B433" s="92" t="s">
        <v>38</v>
      </c>
      <c r="C433" s="92" t="s">
        <v>2694</v>
      </c>
      <c r="D433" s="93">
        <v>45785</v>
      </c>
      <c r="E433" s="94" t="s">
        <v>3483</v>
      </c>
      <c r="F433" s="95">
        <v>27</v>
      </c>
      <c r="G433" s="93">
        <v>45838</v>
      </c>
      <c r="H433" s="93">
        <v>45843</v>
      </c>
      <c r="I433" s="105"/>
      <c r="J433" s="105"/>
      <c r="K433" s="106"/>
      <c r="L433" s="107"/>
      <c r="M433" s="105"/>
      <c r="N433" s="93"/>
      <c r="O433" s="92" t="s">
        <v>9</v>
      </c>
      <c r="P433" s="92" t="s">
        <v>8</v>
      </c>
      <c r="Q433" s="92" t="s">
        <v>35</v>
      </c>
      <c r="R433" s="92"/>
      <c r="S433" s="98">
        <v>993509</v>
      </c>
      <c r="T433" s="92" t="s">
        <v>504</v>
      </c>
      <c r="U433" s="92" t="s">
        <v>437</v>
      </c>
      <c r="V433" s="92" t="s">
        <v>424</v>
      </c>
      <c r="W433" s="96">
        <v>3180</v>
      </c>
      <c r="X433" s="97"/>
      <c r="Y433" s="94" t="s">
        <v>7</v>
      </c>
      <c r="Z433" s="99">
        <v>23296</v>
      </c>
      <c r="AA433" s="99"/>
      <c r="AB433" s="98"/>
      <c r="AC433" s="117"/>
      <c r="AD433" s="97"/>
      <c r="AE433" s="94"/>
      <c r="AF433" s="94"/>
      <c r="AG433" s="100" t="s">
        <v>1113</v>
      </c>
      <c r="AH433" s="100" t="str">
        <f>IFERROR(VLOOKUP(T:T,Plan2!A:D,4,0)," ")</f>
        <v xml:space="preserve"> </v>
      </c>
      <c r="AI433" s="100" t="str">
        <f>IFERROR(VLOOKUP(X:X,'base sif'!A:B,2,0)," ")</f>
        <v xml:space="preserve"> </v>
      </c>
      <c r="AJ433" s="100" t="s">
        <v>3582</v>
      </c>
      <c r="AK433" s="101" t="str">
        <f>IFERROR(VLOOKUP(C433,Plan1!A:E,4,0)," ")</f>
        <v xml:space="preserve"> </v>
      </c>
      <c r="AL433" s="102" t="str">
        <f>IFERROR(VLOOKUP(C433,Plan1!A:E,5,0)," ")</f>
        <v xml:space="preserve"> </v>
      </c>
      <c r="AM433" s="102" t="str">
        <f>VLOOKUP(T433,Plan3!A:C,3,0)</f>
        <v>FILETITOS DE PECHUGA</v>
      </c>
    </row>
    <row r="434" spans="1:39" s="103" customFormat="1" ht="12.75" customHeight="1" x14ac:dyDescent="0.15">
      <c r="A434" s="190" t="s">
        <v>2763</v>
      </c>
      <c r="B434" s="92" t="s">
        <v>38</v>
      </c>
      <c r="C434" s="92" t="s">
        <v>2695</v>
      </c>
      <c r="D434" s="93">
        <v>45785</v>
      </c>
      <c r="E434" s="94" t="s">
        <v>3483</v>
      </c>
      <c r="F434" s="95">
        <v>28</v>
      </c>
      <c r="G434" s="93">
        <v>45845</v>
      </c>
      <c r="H434" s="93">
        <v>45850</v>
      </c>
      <c r="I434" s="105"/>
      <c r="J434" s="105"/>
      <c r="K434" s="106"/>
      <c r="L434" s="107"/>
      <c r="M434" s="105"/>
      <c r="N434" s="93"/>
      <c r="O434" s="92" t="s">
        <v>9</v>
      </c>
      <c r="P434" s="92" t="s">
        <v>8</v>
      </c>
      <c r="Q434" s="92" t="s">
        <v>35</v>
      </c>
      <c r="R434" s="92"/>
      <c r="S434" s="98">
        <v>993509</v>
      </c>
      <c r="T434" s="92" t="s">
        <v>504</v>
      </c>
      <c r="U434" s="92" t="s">
        <v>437</v>
      </c>
      <c r="V434" s="92" t="s">
        <v>424</v>
      </c>
      <c r="W434" s="96">
        <v>3180</v>
      </c>
      <c r="X434" s="97"/>
      <c r="Y434" s="94" t="s">
        <v>7</v>
      </c>
      <c r="Z434" s="99">
        <v>23296</v>
      </c>
      <c r="AA434" s="99"/>
      <c r="AB434" s="98"/>
      <c r="AC434" s="117"/>
      <c r="AD434" s="97"/>
      <c r="AE434" s="94"/>
      <c r="AF434" s="94"/>
      <c r="AG434" s="100" t="s">
        <v>1113</v>
      </c>
      <c r="AH434" s="100" t="str">
        <f>IFERROR(VLOOKUP(T:T,Plan2!A:D,4,0)," ")</f>
        <v xml:space="preserve"> </v>
      </c>
      <c r="AI434" s="100" t="str">
        <f>IFERROR(VLOOKUP(X:X,'base sif'!A:B,2,0)," ")</f>
        <v xml:space="preserve"> </v>
      </c>
      <c r="AJ434" s="100" t="s">
        <v>3582</v>
      </c>
      <c r="AK434" s="101" t="str">
        <f>IFERROR(VLOOKUP(C434,Plan1!A:E,4,0)," ")</f>
        <v xml:space="preserve"> </v>
      </c>
      <c r="AL434" s="102" t="str">
        <f>IFERROR(VLOOKUP(C434,Plan1!A:E,5,0)," ")</f>
        <v xml:space="preserve"> </v>
      </c>
      <c r="AM434" s="102" t="str">
        <f>VLOOKUP(T434,Plan3!A:C,3,0)</f>
        <v>FILETITOS DE PECHUGA</v>
      </c>
    </row>
    <row r="435" spans="1:39" s="103" customFormat="1" ht="12.75" customHeight="1" x14ac:dyDescent="0.15">
      <c r="A435" s="190" t="s">
        <v>2763</v>
      </c>
      <c r="B435" s="92" t="s">
        <v>38</v>
      </c>
      <c r="C435" s="92" t="s">
        <v>2675</v>
      </c>
      <c r="D435" s="93">
        <v>45785</v>
      </c>
      <c r="E435" s="94" t="s">
        <v>3484</v>
      </c>
      <c r="F435" s="95">
        <v>20</v>
      </c>
      <c r="G435" s="93">
        <v>45789</v>
      </c>
      <c r="H435" s="93">
        <v>45794</v>
      </c>
      <c r="I435" s="105"/>
      <c r="J435" s="105"/>
      <c r="K435" s="106"/>
      <c r="L435" s="107"/>
      <c r="M435" s="105"/>
      <c r="N435" s="93"/>
      <c r="O435" s="92" t="s">
        <v>9</v>
      </c>
      <c r="P435" s="92" t="s">
        <v>8</v>
      </c>
      <c r="Q435" s="92" t="s">
        <v>35</v>
      </c>
      <c r="R435" s="92"/>
      <c r="S435" s="98">
        <v>222839</v>
      </c>
      <c r="T435" s="92" t="s">
        <v>42</v>
      </c>
      <c r="U435" s="92" t="s">
        <v>437</v>
      </c>
      <c r="V435" s="92" t="s">
        <v>43</v>
      </c>
      <c r="W435" s="96">
        <v>3230</v>
      </c>
      <c r="X435" s="97"/>
      <c r="Y435" s="94" t="s">
        <v>7</v>
      </c>
      <c r="Z435" s="99">
        <v>23296</v>
      </c>
      <c r="AA435" s="99"/>
      <c r="AB435" s="98"/>
      <c r="AC435" s="117"/>
      <c r="AD435" s="97"/>
      <c r="AE435" s="94"/>
      <c r="AF435" s="94"/>
      <c r="AG435" s="100" t="s">
        <v>1113</v>
      </c>
      <c r="AH435" s="100" t="str">
        <f>IFERROR(VLOOKUP(T:T,Plan2!A:D,4,0)," ")</f>
        <v xml:space="preserve"> </v>
      </c>
      <c r="AI435" s="100" t="str">
        <f>IFERROR(VLOOKUP(X:X,'base sif'!A:B,2,0)," ")</f>
        <v xml:space="preserve"> </v>
      </c>
      <c r="AJ435" s="100" t="s">
        <v>3582</v>
      </c>
      <c r="AK435" s="101" t="str">
        <f>IFERROR(VLOOKUP(C435,Plan1!A:E,4,0)," ")</f>
        <v xml:space="preserve"> </v>
      </c>
      <c r="AL435" s="102" t="str">
        <f>IFERROR(VLOOKUP(C435,Plan1!A:E,5,0)," ")</f>
        <v xml:space="preserve"> </v>
      </c>
      <c r="AM435" s="102" t="str">
        <f>VLOOKUP(T435,Plan3!A:C,3,0)</f>
        <v>PECHUGA DESHUESADA SIN PIEL</v>
      </c>
    </row>
    <row r="436" spans="1:39" s="103" customFormat="1" ht="12.75" customHeight="1" x14ac:dyDescent="0.15">
      <c r="A436" s="190" t="s">
        <v>2763</v>
      </c>
      <c r="B436" s="92" t="s">
        <v>38</v>
      </c>
      <c r="C436" s="92" t="s">
        <v>2679</v>
      </c>
      <c r="D436" s="93">
        <v>45785</v>
      </c>
      <c r="E436" s="94" t="s">
        <v>3484</v>
      </c>
      <c r="F436" s="95">
        <v>21</v>
      </c>
      <c r="G436" s="93">
        <v>45796</v>
      </c>
      <c r="H436" s="93">
        <v>45801</v>
      </c>
      <c r="I436" s="105"/>
      <c r="J436" s="105"/>
      <c r="K436" s="106"/>
      <c r="L436" s="107"/>
      <c r="M436" s="105"/>
      <c r="N436" s="93"/>
      <c r="O436" s="92" t="s">
        <v>9</v>
      </c>
      <c r="P436" s="92" t="s">
        <v>8</v>
      </c>
      <c r="Q436" s="92" t="s">
        <v>35</v>
      </c>
      <c r="R436" s="92"/>
      <c r="S436" s="98">
        <v>222839</v>
      </c>
      <c r="T436" s="92" t="s">
        <v>42</v>
      </c>
      <c r="U436" s="92" t="s">
        <v>437</v>
      </c>
      <c r="V436" s="92" t="s">
        <v>43</v>
      </c>
      <c r="W436" s="96">
        <v>3230</v>
      </c>
      <c r="X436" s="97"/>
      <c r="Y436" s="94" t="s">
        <v>7</v>
      </c>
      <c r="Z436" s="99">
        <v>23296</v>
      </c>
      <c r="AA436" s="99"/>
      <c r="AB436" s="98"/>
      <c r="AC436" s="117"/>
      <c r="AD436" s="97"/>
      <c r="AE436" s="94"/>
      <c r="AF436" s="94"/>
      <c r="AG436" s="100" t="s">
        <v>1113</v>
      </c>
      <c r="AH436" s="100" t="str">
        <f>IFERROR(VLOOKUP(T:T,Plan2!A:D,4,0)," ")</f>
        <v xml:space="preserve"> </v>
      </c>
      <c r="AI436" s="100" t="str">
        <f>IFERROR(VLOOKUP(X:X,'base sif'!A:B,2,0)," ")</f>
        <v xml:space="preserve"> </v>
      </c>
      <c r="AJ436" s="100" t="s">
        <v>3582</v>
      </c>
      <c r="AK436" s="101" t="str">
        <f>IFERROR(VLOOKUP(C436,Plan1!A:E,4,0)," ")</f>
        <v xml:space="preserve"> </v>
      </c>
      <c r="AL436" s="102" t="str">
        <f>IFERROR(VLOOKUP(C436,Plan1!A:E,5,0)," ")</f>
        <v xml:space="preserve"> </v>
      </c>
      <c r="AM436" s="102" t="str">
        <f>VLOOKUP(T436,Plan3!A:C,3,0)</f>
        <v>PECHUGA DESHUESADA SIN PIEL</v>
      </c>
    </row>
    <row r="437" spans="1:39" s="103" customFormat="1" ht="12.75" customHeight="1" x14ac:dyDescent="0.15">
      <c r="A437" s="190" t="s">
        <v>2763</v>
      </c>
      <c r="B437" s="92" t="s">
        <v>38</v>
      </c>
      <c r="C437" s="92" t="s">
        <v>2682</v>
      </c>
      <c r="D437" s="93">
        <v>45785</v>
      </c>
      <c r="E437" s="94" t="s">
        <v>3484</v>
      </c>
      <c r="F437" s="95">
        <v>22</v>
      </c>
      <c r="G437" s="93">
        <v>45803</v>
      </c>
      <c r="H437" s="93">
        <v>45809</v>
      </c>
      <c r="I437" s="105"/>
      <c r="J437" s="105"/>
      <c r="K437" s="106"/>
      <c r="L437" s="107"/>
      <c r="M437" s="105"/>
      <c r="N437" s="93"/>
      <c r="O437" s="92" t="s">
        <v>9</v>
      </c>
      <c r="P437" s="92" t="s">
        <v>8</v>
      </c>
      <c r="Q437" s="92" t="s">
        <v>35</v>
      </c>
      <c r="R437" s="92"/>
      <c r="S437" s="98">
        <v>222839</v>
      </c>
      <c r="T437" s="92" t="s">
        <v>42</v>
      </c>
      <c r="U437" s="92" t="s">
        <v>437</v>
      </c>
      <c r="V437" s="92" t="s">
        <v>43</v>
      </c>
      <c r="W437" s="96">
        <v>3230</v>
      </c>
      <c r="X437" s="97"/>
      <c r="Y437" s="94" t="s">
        <v>7</v>
      </c>
      <c r="Z437" s="99">
        <v>23296</v>
      </c>
      <c r="AA437" s="99"/>
      <c r="AB437" s="98"/>
      <c r="AC437" s="117"/>
      <c r="AD437" s="97"/>
      <c r="AE437" s="94"/>
      <c r="AF437" s="94"/>
      <c r="AG437" s="100" t="s">
        <v>1113</v>
      </c>
      <c r="AH437" s="100" t="str">
        <f>IFERROR(VLOOKUP(T:T,Plan2!A:D,4,0)," ")</f>
        <v xml:space="preserve"> </v>
      </c>
      <c r="AI437" s="100" t="str">
        <f>IFERROR(VLOOKUP(X:X,'base sif'!A:B,2,0)," ")</f>
        <v xml:space="preserve"> </v>
      </c>
      <c r="AJ437" s="100" t="s">
        <v>3582</v>
      </c>
      <c r="AK437" s="101" t="str">
        <f>IFERROR(VLOOKUP(C437,Plan1!A:E,4,0)," ")</f>
        <v xml:space="preserve"> </v>
      </c>
      <c r="AL437" s="102" t="str">
        <f>IFERROR(VLOOKUP(C437,Plan1!A:E,5,0)," ")</f>
        <v xml:space="preserve"> </v>
      </c>
      <c r="AM437" s="102" t="str">
        <f>VLOOKUP(T437,Plan3!A:C,3,0)</f>
        <v>PECHUGA DESHUESADA SIN PIEL</v>
      </c>
    </row>
    <row r="438" spans="1:39" s="103" customFormat="1" ht="12.75" customHeight="1" x14ac:dyDescent="0.15">
      <c r="A438" s="190" t="s">
        <v>2763</v>
      </c>
      <c r="B438" s="92" t="s">
        <v>38</v>
      </c>
      <c r="C438" s="92" t="s">
        <v>2696</v>
      </c>
      <c r="D438" s="93">
        <v>45785</v>
      </c>
      <c r="E438" s="94" t="s">
        <v>3484</v>
      </c>
      <c r="F438" s="95">
        <v>24</v>
      </c>
      <c r="G438" s="93">
        <v>45817</v>
      </c>
      <c r="H438" s="93">
        <v>45822</v>
      </c>
      <c r="I438" s="105"/>
      <c r="J438" s="105"/>
      <c r="K438" s="106"/>
      <c r="L438" s="107"/>
      <c r="M438" s="105"/>
      <c r="N438" s="93"/>
      <c r="O438" s="92" t="s">
        <v>9</v>
      </c>
      <c r="P438" s="92" t="s">
        <v>8</v>
      </c>
      <c r="Q438" s="92" t="s">
        <v>35</v>
      </c>
      <c r="R438" s="92"/>
      <c r="S438" s="98">
        <v>222839</v>
      </c>
      <c r="T438" s="92" t="s">
        <v>42</v>
      </c>
      <c r="U438" s="92" t="s">
        <v>437</v>
      </c>
      <c r="V438" s="92" t="s">
        <v>43</v>
      </c>
      <c r="W438" s="96">
        <v>3230</v>
      </c>
      <c r="X438" s="97"/>
      <c r="Y438" s="94" t="s">
        <v>7</v>
      </c>
      <c r="Z438" s="99">
        <v>23296</v>
      </c>
      <c r="AA438" s="99"/>
      <c r="AB438" s="98"/>
      <c r="AC438" s="117"/>
      <c r="AD438" s="97"/>
      <c r="AE438" s="94"/>
      <c r="AF438" s="94"/>
      <c r="AG438" s="100" t="s">
        <v>1113</v>
      </c>
      <c r="AH438" s="100" t="str">
        <f>IFERROR(VLOOKUP(T:T,Plan2!A:D,4,0)," ")</f>
        <v xml:space="preserve"> </v>
      </c>
      <c r="AI438" s="100" t="str">
        <f>IFERROR(VLOOKUP(X:X,'base sif'!A:B,2,0)," ")</f>
        <v xml:space="preserve"> </v>
      </c>
      <c r="AJ438" s="100" t="s">
        <v>3582</v>
      </c>
      <c r="AK438" s="101" t="str">
        <f>IFERROR(VLOOKUP(C438,Plan1!A:E,4,0)," ")</f>
        <v xml:space="preserve"> </v>
      </c>
      <c r="AL438" s="102" t="str">
        <f>IFERROR(VLOOKUP(C438,Plan1!A:E,5,0)," ")</f>
        <v xml:space="preserve"> </v>
      </c>
      <c r="AM438" s="102" t="str">
        <f>VLOOKUP(T438,Plan3!A:C,3,0)</f>
        <v>PECHUGA DESHUESADA SIN PIEL</v>
      </c>
    </row>
    <row r="439" spans="1:39" s="103" customFormat="1" ht="12.75" customHeight="1" x14ac:dyDescent="0.15">
      <c r="A439" s="190" t="s">
        <v>2763</v>
      </c>
      <c r="B439" s="92" t="s">
        <v>38</v>
      </c>
      <c r="C439" s="92" t="s">
        <v>2697</v>
      </c>
      <c r="D439" s="93">
        <v>45785</v>
      </c>
      <c r="E439" s="94" t="s">
        <v>3484</v>
      </c>
      <c r="F439" s="95">
        <v>26</v>
      </c>
      <c r="G439" s="93">
        <v>45831</v>
      </c>
      <c r="H439" s="93">
        <v>45836</v>
      </c>
      <c r="I439" s="105"/>
      <c r="J439" s="105"/>
      <c r="K439" s="106"/>
      <c r="L439" s="107"/>
      <c r="M439" s="105"/>
      <c r="N439" s="93"/>
      <c r="O439" s="92" t="s">
        <v>9</v>
      </c>
      <c r="P439" s="92" t="s">
        <v>8</v>
      </c>
      <c r="Q439" s="92" t="s">
        <v>35</v>
      </c>
      <c r="R439" s="92"/>
      <c r="S439" s="98">
        <v>222839</v>
      </c>
      <c r="T439" s="92" t="s">
        <v>42</v>
      </c>
      <c r="U439" s="92" t="s">
        <v>437</v>
      </c>
      <c r="V439" s="92" t="s">
        <v>43</v>
      </c>
      <c r="W439" s="96">
        <v>3230</v>
      </c>
      <c r="X439" s="97"/>
      <c r="Y439" s="94" t="s">
        <v>7</v>
      </c>
      <c r="Z439" s="99">
        <v>23296</v>
      </c>
      <c r="AA439" s="99"/>
      <c r="AB439" s="98"/>
      <c r="AC439" s="117"/>
      <c r="AD439" s="97"/>
      <c r="AE439" s="94"/>
      <c r="AF439" s="94"/>
      <c r="AG439" s="100" t="s">
        <v>1113</v>
      </c>
      <c r="AH439" s="100" t="str">
        <f>IFERROR(VLOOKUP(T:T,Plan2!A:D,4,0)," ")</f>
        <v xml:space="preserve"> </v>
      </c>
      <c r="AI439" s="100" t="str">
        <f>IFERROR(VLOOKUP(X:X,'base sif'!A:B,2,0)," ")</f>
        <v xml:space="preserve"> </v>
      </c>
      <c r="AJ439" s="100" t="s">
        <v>3582</v>
      </c>
      <c r="AK439" s="101" t="str">
        <f>IFERROR(VLOOKUP(C439,Plan1!A:E,4,0)," ")</f>
        <v xml:space="preserve"> </v>
      </c>
      <c r="AL439" s="102" t="str">
        <f>IFERROR(VLOOKUP(C439,Plan1!A:E,5,0)," ")</f>
        <v xml:space="preserve"> </v>
      </c>
      <c r="AM439" s="102" t="str">
        <f>VLOOKUP(T439,Plan3!A:C,3,0)</f>
        <v>PECHUGA DESHUESADA SIN PIEL</v>
      </c>
    </row>
    <row r="440" spans="1:39" s="103" customFormat="1" ht="12.75" customHeight="1" x14ac:dyDescent="0.15">
      <c r="A440" s="190" t="s">
        <v>2763</v>
      </c>
      <c r="B440" s="92" t="s">
        <v>38</v>
      </c>
      <c r="C440" s="92" t="s">
        <v>2698</v>
      </c>
      <c r="D440" s="93">
        <v>45785</v>
      </c>
      <c r="E440" s="94" t="s">
        <v>3484</v>
      </c>
      <c r="F440" s="95">
        <v>28</v>
      </c>
      <c r="G440" s="93">
        <v>45845</v>
      </c>
      <c r="H440" s="93">
        <v>45850</v>
      </c>
      <c r="I440" s="105"/>
      <c r="J440" s="105"/>
      <c r="K440" s="106"/>
      <c r="L440" s="107"/>
      <c r="M440" s="105"/>
      <c r="N440" s="93"/>
      <c r="O440" s="92" t="s">
        <v>9</v>
      </c>
      <c r="P440" s="92" t="s">
        <v>8</v>
      </c>
      <c r="Q440" s="92" t="s">
        <v>35</v>
      </c>
      <c r="R440" s="92"/>
      <c r="S440" s="98">
        <v>222839</v>
      </c>
      <c r="T440" s="92" t="s">
        <v>42</v>
      </c>
      <c r="U440" s="92" t="s">
        <v>437</v>
      </c>
      <c r="V440" s="92" t="s">
        <v>43</v>
      </c>
      <c r="W440" s="96">
        <v>3230</v>
      </c>
      <c r="X440" s="97"/>
      <c r="Y440" s="94" t="s">
        <v>7</v>
      </c>
      <c r="Z440" s="99">
        <v>23296</v>
      </c>
      <c r="AA440" s="99"/>
      <c r="AB440" s="98"/>
      <c r="AC440" s="117"/>
      <c r="AD440" s="97"/>
      <c r="AE440" s="94"/>
      <c r="AF440" s="94"/>
      <c r="AG440" s="100" t="s">
        <v>1113</v>
      </c>
      <c r="AH440" s="100" t="str">
        <f>IFERROR(VLOOKUP(T:T,Plan2!A:D,4,0)," ")</f>
        <v xml:space="preserve"> </v>
      </c>
      <c r="AI440" s="100" t="str">
        <f>IFERROR(VLOOKUP(X:X,'base sif'!A:B,2,0)," ")</f>
        <v xml:space="preserve"> </v>
      </c>
      <c r="AJ440" s="100" t="s">
        <v>3582</v>
      </c>
      <c r="AK440" s="101" t="str">
        <f>IFERROR(VLOOKUP(C440,Plan1!A:E,4,0)," ")</f>
        <v xml:space="preserve"> </v>
      </c>
      <c r="AL440" s="102" t="str">
        <f>IFERROR(VLOOKUP(C440,Plan1!A:E,5,0)," ")</f>
        <v xml:space="preserve"> </v>
      </c>
      <c r="AM440" s="102" t="str">
        <f>VLOOKUP(T440,Plan3!A:C,3,0)</f>
        <v>PECHUGA DESHUESADA SIN PIEL</v>
      </c>
    </row>
    <row r="441" spans="1:39" s="103" customFormat="1" ht="12.75" customHeight="1" x14ac:dyDescent="0.15">
      <c r="A441" s="190" t="s">
        <v>2763</v>
      </c>
      <c r="B441" s="92" t="s">
        <v>38</v>
      </c>
      <c r="C441" s="92" t="s">
        <v>2699</v>
      </c>
      <c r="D441" s="93">
        <v>45785</v>
      </c>
      <c r="E441" s="94" t="s">
        <v>3484</v>
      </c>
      <c r="F441" s="95">
        <v>30</v>
      </c>
      <c r="G441" s="93">
        <v>45859</v>
      </c>
      <c r="H441" s="93">
        <v>45864</v>
      </c>
      <c r="I441" s="105"/>
      <c r="J441" s="105"/>
      <c r="K441" s="106"/>
      <c r="L441" s="107"/>
      <c r="M441" s="105"/>
      <c r="N441" s="93"/>
      <c r="O441" s="92" t="s">
        <v>9</v>
      </c>
      <c r="P441" s="92" t="s">
        <v>8</v>
      </c>
      <c r="Q441" s="92" t="s">
        <v>35</v>
      </c>
      <c r="R441" s="92"/>
      <c r="S441" s="98">
        <v>222839</v>
      </c>
      <c r="T441" s="92" t="s">
        <v>42</v>
      </c>
      <c r="U441" s="92" t="s">
        <v>437</v>
      </c>
      <c r="V441" s="92" t="s">
        <v>43</v>
      </c>
      <c r="W441" s="96">
        <v>3230</v>
      </c>
      <c r="X441" s="97"/>
      <c r="Y441" s="94" t="s">
        <v>7</v>
      </c>
      <c r="Z441" s="99">
        <v>23296</v>
      </c>
      <c r="AA441" s="99"/>
      <c r="AB441" s="98"/>
      <c r="AC441" s="117"/>
      <c r="AD441" s="97"/>
      <c r="AE441" s="94"/>
      <c r="AF441" s="94"/>
      <c r="AG441" s="100" t="s">
        <v>1113</v>
      </c>
      <c r="AH441" s="100" t="str">
        <f>IFERROR(VLOOKUP(T:T,Plan2!A:D,4,0)," ")</f>
        <v xml:space="preserve"> </v>
      </c>
      <c r="AI441" s="100" t="str">
        <f>IFERROR(VLOOKUP(X:X,'base sif'!A:B,2,0)," ")</f>
        <v xml:space="preserve"> </v>
      </c>
      <c r="AJ441" s="100" t="s">
        <v>3582</v>
      </c>
      <c r="AK441" s="101" t="str">
        <f>IFERROR(VLOOKUP(C441,Plan1!A:E,4,0)," ")</f>
        <v xml:space="preserve"> </v>
      </c>
      <c r="AL441" s="102" t="str">
        <f>IFERROR(VLOOKUP(C441,Plan1!A:E,5,0)," ")</f>
        <v xml:space="preserve"> </v>
      </c>
      <c r="AM441" s="102" t="str">
        <f>VLOOKUP(T441,Plan3!A:C,3,0)</f>
        <v>PECHUGA DESHUESADA SIN PIEL</v>
      </c>
    </row>
    <row r="442" spans="1:39" s="103" customFormat="1" ht="12.75" customHeight="1" x14ac:dyDescent="0.15">
      <c r="A442" s="190" t="s">
        <v>2763</v>
      </c>
      <c r="B442" s="92" t="s">
        <v>38</v>
      </c>
      <c r="C442" s="92" t="s">
        <v>2700</v>
      </c>
      <c r="D442" s="93">
        <v>45785</v>
      </c>
      <c r="E442" s="94" t="s">
        <v>3484</v>
      </c>
      <c r="F442" s="95">
        <v>30</v>
      </c>
      <c r="G442" s="93">
        <v>45859</v>
      </c>
      <c r="H442" s="93">
        <v>45864</v>
      </c>
      <c r="I442" s="105"/>
      <c r="J442" s="105"/>
      <c r="K442" s="106"/>
      <c r="L442" s="107"/>
      <c r="M442" s="105"/>
      <c r="N442" s="93"/>
      <c r="O442" s="92" t="s">
        <v>9</v>
      </c>
      <c r="P442" s="92" t="s">
        <v>8</v>
      </c>
      <c r="Q442" s="92" t="s">
        <v>35</v>
      </c>
      <c r="R442" s="92"/>
      <c r="S442" s="98">
        <v>222839</v>
      </c>
      <c r="T442" s="92" t="s">
        <v>42</v>
      </c>
      <c r="U442" s="92" t="s">
        <v>437</v>
      </c>
      <c r="V442" s="92" t="s">
        <v>43</v>
      </c>
      <c r="W442" s="96">
        <v>3230</v>
      </c>
      <c r="X442" s="97"/>
      <c r="Y442" s="94" t="s">
        <v>7</v>
      </c>
      <c r="Z442" s="99">
        <v>23296</v>
      </c>
      <c r="AA442" s="99"/>
      <c r="AB442" s="98"/>
      <c r="AC442" s="117"/>
      <c r="AD442" s="97"/>
      <c r="AE442" s="94"/>
      <c r="AF442" s="94"/>
      <c r="AG442" s="100" t="s">
        <v>1113</v>
      </c>
      <c r="AH442" s="100" t="str">
        <f>IFERROR(VLOOKUP(T:T,Plan2!A:D,4,0)," ")</f>
        <v xml:space="preserve"> </v>
      </c>
      <c r="AI442" s="100" t="str">
        <f>IFERROR(VLOOKUP(X:X,'base sif'!A:B,2,0)," ")</f>
        <v xml:space="preserve"> </v>
      </c>
      <c r="AJ442" s="100" t="s">
        <v>3582</v>
      </c>
      <c r="AK442" s="101" t="str">
        <f>IFERROR(VLOOKUP(C442,Plan1!A:E,4,0)," ")</f>
        <v xml:space="preserve"> </v>
      </c>
      <c r="AL442" s="102" t="str">
        <f>IFERROR(VLOOKUP(C442,Plan1!A:E,5,0)," ")</f>
        <v xml:space="preserve"> </v>
      </c>
      <c r="AM442" s="102" t="str">
        <f>VLOOKUP(T442,Plan3!A:C,3,0)</f>
        <v>PECHUGA DESHUESADA SIN PIEL</v>
      </c>
    </row>
    <row r="443" spans="1:39" s="103" customFormat="1" ht="12.75" customHeight="1" x14ac:dyDescent="0.15">
      <c r="A443" s="190" t="s">
        <v>2763</v>
      </c>
      <c r="B443" s="92" t="s">
        <v>38</v>
      </c>
      <c r="C443" s="92" t="s">
        <v>2701</v>
      </c>
      <c r="D443" s="93">
        <v>45785</v>
      </c>
      <c r="E443" s="94" t="s">
        <v>3484</v>
      </c>
      <c r="F443" s="95">
        <v>32</v>
      </c>
      <c r="G443" s="93">
        <v>45873</v>
      </c>
      <c r="H443" s="93">
        <v>45878</v>
      </c>
      <c r="I443" s="105"/>
      <c r="J443" s="105"/>
      <c r="K443" s="106"/>
      <c r="L443" s="107"/>
      <c r="M443" s="105"/>
      <c r="N443" s="93"/>
      <c r="O443" s="92" t="s">
        <v>9</v>
      </c>
      <c r="P443" s="92" t="s">
        <v>8</v>
      </c>
      <c r="Q443" s="92" t="s">
        <v>35</v>
      </c>
      <c r="R443" s="92"/>
      <c r="S443" s="98">
        <v>222839</v>
      </c>
      <c r="T443" s="92" t="s">
        <v>42</v>
      </c>
      <c r="U443" s="92" t="s">
        <v>437</v>
      </c>
      <c r="V443" s="92" t="s">
        <v>43</v>
      </c>
      <c r="W443" s="96">
        <v>3230</v>
      </c>
      <c r="X443" s="97"/>
      <c r="Y443" s="94" t="s">
        <v>7</v>
      </c>
      <c r="Z443" s="99">
        <v>23296</v>
      </c>
      <c r="AA443" s="99"/>
      <c r="AB443" s="98"/>
      <c r="AC443" s="117"/>
      <c r="AD443" s="97"/>
      <c r="AE443" s="94"/>
      <c r="AF443" s="94"/>
      <c r="AG443" s="100" t="s">
        <v>1113</v>
      </c>
      <c r="AH443" s="100" t="str">
        <f>IFERROR(VLOOKUP(T:T,Plan2!A:D,4,0)," ")</f>
        <v xml:space="preserve"> </v>
      </c>
      <c r="AI443" s="100" t="str">
        <f>IFERROR(VLOOKUP(X:X,'base sif'!A:B,2,0)," ")</f>
        <v xml:space="preserve"> </v>
      </c>
      <c r="AJ443" s="100" t="s">
        <v>3582</v>
      </c>
      <c r="AK443" s="101" t="str">
        <f>IFERROR(VLOOKUP(C443,Plan1!A:E,4,0)," ")</f>
        <v xml:space="preserve"> </v>
      </c>
      <c r="AL443" s="102" t="str">
        <f>IFERROR(VLOOKUP(C443,Plan1!A:E,5,0)," ")</f>
        <v xml:space="preserve"> </v>
      </c>
      <c r="AM443" s="102" t="str">
        <f>VLOOKUP(T443,Plan3!A:C,3,0)</f>
        <v>PECHUGA DESHUESADA SIN PIEL</v>
      </c>
    </row>
    <row r="444" spans="1:39" s="103" customFormat="1" ht="12.75" customHeight="1" x14ac:dyDescent="0.15">
      <c r="A444" s="190" t="s">
        <v>2763</v>
      </c>
      <c r="B444" s="92" t="s">
        <v>38</v>
      </c>
      <c r="C444" s="92" t="s">
        <v>2702</v>
      </c>
      <c r="D444" s="93">
        <v>45785</v>
      </c>
      <c r="E444" s="94" t="s">
        <v>3485</v>
      </c>
      <c r="F444" s="95">
        <v>23</v>
      </c>
      <c r="G444" s="93">
        <v>45810</v>
      </c>
      <c r="H444" s="93">
        <v>45815</v>
      </c>
      <c r="I444" s="105"/>
      <c r="J444" s="105"/>
      <c r="K444" s="106"/>
      <c r="L444" s="107"/>
      <c r="M444" s="105"/>
      <c r="N444" s="93"/>
      <c r="O444" s="92" t="s">
        <v>9</v>
      </c>
      <c r="P444" s="92" t="s">
        <v>8</v>
      </c>
      <c r="Q444" s="92" t="s">
        <v>35</v>
      </c>
      <c r="R444" s="92"/>
      <c r="S444" s="98">
        <v>994377</v>
      </c>
      <c r="T444" s="92" t="s">
        <v>498</v>
      </c>
      <c r="U444" s="92" t="s">
        <v>437</v>
      </c>
      <c r="V444" s="92" t="s">
        <v>490</v>
      </c>
      <c r="W444" s="96">
        <v>2560</v>
      </c>
      <c r="X444" s="97"/>
      <c r="Y444" s="94" t="s">
        <v>7</v>
      </c>
      <c r="Z444" s="99">
        <v>23292</v>
      </c>
      <c r="AA444" s="99"/>
      <c r="AB444" s="98"/>
      <c r="AC444" s="117"/>
      <c r="AD444" s="97"/>
      <c r="AE444" s="94"/>
      <c r="AF444" s="94"/>
      <c r="AG444" s="100" t="s">
        <v>1113</v>
      </c>
      <c r="AH444" s="100" t="str">
        <f>IFERROR(VLOOKUP(T:T,Plan2!A:D,4,0)," ")</f>
        <v xml:space="preserve"> </v>
      </c>
      <c r="AI444" s="100" t="str">
        <f>IFERROR(VLOOKUP(X:X,'base sif'!A:B,2,0)," ")</f>
        <v xml:space="preserve"> </v>
      </c>
      <c r="AJ444" s="100" t="s">
        <v>3582</v>
      </c>
      <c r="AK444" s="101" t="str">
        <f>IFERROR(VLOOKUP(C444,Plan1!A:E,4,0)," ")</f>
        <v xml:space="preserve"> </v>
      </c>
      <c r="AL444" s="102" t="str">
        <f>IFERROR(VLOOKUP(C444,Plan1!A:E,5,0)," ")</f>
        <v xml:space="preserve"> </v>
      </c>
      <c r="AM444" s="102" t="str">
        <f>VLOOKUP(T444,Plan3!A:C,3,0)</f>
        <v>PECHUGA CON HUESO</v>
      </c>
    </row>
    <row r="445" spans="1:39" s="103" customFormat="1" ht="12.75" customHeight="1" x14ac:dyDescent="0.15">
      <c r="A445" s="190" t="s">
        <v>2763</v>
      </c>
      <c r="B445" s="92" t="s">
        <v>38</v>
      </c>
      <c r="C445" s="92" t="s">
        <v>2703</v>
      </c>
      <c r="D445" s="93">
        <v>45785</v>
      </c>
      <c r="E445" s="94" t="s">
        <v>3485</v>
      </c>
      <c r="F445" s="95">
        <v>29</v>
      </c>
      <c r="G445" s="93">
        <v>45852</v>
      </c>
      <c r="H445" s="93">
        <v>45857</v>
      </c>
      <c r="I445" s="105"/>
      <c r="J445" s="105"/>
      <c r="K445" s="106"/>
      <c r="L445" s="107"/>
      <c r="M445" s="105"/>
      <c r="N445" s="93"/>
      <c r="O445" s="92" t="s">
        <v>9</v>
      </c>
      <c r="P445" s="92" t="s">
        <v>8</v>
      </c>
      <c r="Q445" s="92" t="s">
        <v>35</v>
      </c>
      <c r="R445" s="92"/>
      <c r="S445" s="98">
        <v>994377</v>
      </c>
      <c r="T445" s="92" t="s">
        <v>498</v>
      </c>
      <c r="U445" s="92" t="s">
        <v>437</v>
      </c>
      <c r="V445" s="92" t="s">
        <v>490</v>
      </c>
      <c r="W445" s="96">
        <v>2560</v>
      </c>
      <c r="X445" s="97"/>
      <c r="Y445" s="94" t="s">
        <v>7</v>
      </c>
      <c r="Z445" s="99">
        <v>23292</v>
      </c>
      <c r="AA445" s="99"/>
      <c r="AB445" s="98"/>
      <c r="AC445" s="117"/>
      <c r="AD445" s="97"/>
      <c r="AE445" s="94"/>
      <c r="AF445" s="94"/>
      <c r="AG445" s="100" t="s">
        <v>1113</v>
      </c>
      <c r="AH445" s="100" t="str">
        <f>IFERROR(VLOOKUP(T:T,Plan2!A:D,4,0)," ")</f>
        <v xml:space="preserve"> </v>
      </c>
      <c r="AI445" s="100" t="str">
        <f>IFERROR(VLOOKUP(X:X,'base sif'!A:B,2,0)," ")</f>
        <v xml:space="preserve"> </v>
      </c>
      <c r="AJ445" s="100" t="s">
        <v>3582</v>
      </c>
      <c r="AK445" s="101" t="str">
        <f>IFERROR(VLOOKUP(C445,Plan1!A:E,4,0)," ")</f>
        <v xml:space="preserve"> </v>
      </c>
      <c r="AL445" s="102" t="str">
        <f>IFERROR(VLOOKUP(C445,Plan1!A:E,5,0)," ")</f>
        <v xml:space="preserve"> </v>
      </c>
      <c r="AM445" s="102" t="str">
        <f>VLOOKUP(T445,Plan3!A:C,3,0)</f>
        <v>PECHUGA CON HUESO</v>
      </c>
    </row>
    <row r="446" spans="1:39" s="103" customFormat="1" ht="12.75" customHeight="1" x14ac:dyDescent="0.15">
      <c r="A446" s="190" t="s">
        <v>2763</v>
      </c>
      <c r="B446" s="92" t="s">
        <v>38</v>
      </c>
      <c r="C446" s="92" t="s">
        <v>2704</v>
      </c>
      <c r="D446" s="93">
        <v>45785</v>
      </c>
      <c r="E446" s="94" t="s">
        <v>3485</v>
      </c>
      <c r="F446" s="95">
        <v>33</v>
      </c>
      <c r="G446" s="93">
        <v>45880</v>
      </c>
      <c r="H446" s="93">
        <v>45885</v>
      </c>
      <c r="I446" s="105"/>
      <c r="J446" s="105"/>
      <c r="K446" s="106"/>
      <c r="L446" s="107"/>
      <c r="M446" s="105"/>
      <c r="N446" s="93"/>
      <c r="O446" s="92" t="s">
        <v>9</v>
      </c>
      <c r="P446" s="92" t="s">
        <v>8</v>
      </c>
      <c r="Q446" s="92" t="s">
        <v>35</v>
      </c>
      <c r="R446" s="92"/>
      <c r="S446" s="98">
        <v>994377</v>
      </c>
      <c r="T446" s="92" t="s">
        <v>498</v>
      </c>
      <c r="U446" s="92" t="s">
        <v>437</v>
      </c>
      <c r="V446" s="92" t="s">
        <v>490</v>
      </c>
      <c r="W446" s="96">
        <v>2560</v>
      </c>
      <c r="X446" s="97"/>
      <c r="Y446" s="94" t="s">
        <v>7</v>
      </c>
      <c r="Z446" s="99">
        <v>23292</v>
      </c>
      <c r="AA446" s="99"/>
      <c r="AB446" s="98"/>
      <c r="AC446" s="117"/>
      <c r="AD446" s="97"/>
      <c r="AE446" s="94"/>
      <c r="AF446" s="94"/>
      <c r="AG446" s="100" t="s">
        <v>1113</v>
      </c>
      <c r="AH446" s="100" t="str">
        <f>IFERROR(VLOOKUP(T:T,Plan2!A:D,4,0)," ")</f>
        <v xml:space="preserve"> </v>
      </c>
      <c r="AI446" s="100" t="str">
        <f>IFERROR(VLOOKUP(X:X,'base sif'!A:B,2,0)," ")</f>
        <v xml:space="preserve"> </v>
      </c>
      <c r="AJ446" s="100" t="s">
        <v>3582</v>
      </c>
      <c r="AK446" s="101" t="str">
        <f>IFERROR(VLOOKUP(C446,Plan1!A:E,4,0)," ")</f>
        <v xml:space="preserve"> </v>
      </c>
      <c r="AL446" s="102" t="str">
        <f>IFERROR(VLOOKUP(C446,Plan1!A:E,5,0)," ")</f>
        <v xml:space="preserve"> </v>
      </c>
      <c r="AM446" s="102" t="str">
        <f>VLOOKUP(T446,Plan3!A:C,3,0)</f>
        <v>PECHUGA CON HUESO</v>
      </c>
    </row>
    <row r="447" spans="1:39" s="103" customFormat="1" ht="12.75" customHeight="1" x14ac:dyDescent="0.15">
      <c r="A447" s="190" t="s">
        <v>2763</v>
      </c>
      <c r="B447" s="92" t="s">
        <v>38</v>
      </c>
      <c r="C447" s="92" t="s">
        <v>2741</v>
      </c>
      <c r="D447" s="93">
        <v>45785</v>
      </c>
      <c r="E447" s="94" t="s">
        <v>3486</v>
      </c>
      <c r="F447" s="95">
        <v>22</v>
      </c>
      <c r="G447" s="93">
        <v>45803</v>
      </c>
      <c r="H447" s="93">
        <v>45809</v>
      </c>
      <c r="I447" s="105"/>
      <c r="J447" s="105"/>
      <c r="K447" s="106"/>
      <c r="L447" s="107"/>
      <c r="M447" s="105"/>
      <c r="N447" s="93"/>
      <c r="O447" s="92" t="s">
        <v>9</v>
      </c>
      <c r="P447" s="92" t="s">
        <v>8</v>
      </c>
      <c r="Q447" s="92" t="s">
        <v>35</v>
      </c>
      <c r="R447" s="92"/>
      <c r="S447" s="98">
        <v>994436</v>
      </c>
      <c r="T447" s="92" t="s">
        <v>497</v>
      </c>
      <c r="U447" s="92" t="s">
        <v>437</v>
      </c>
      <c r="V447" s="92" t="s">
        <v>318</v>
      </c>
      <c r="W447" s="96">
        <v>1650</v>
      </c>
      <c r="X447" s="97"/>
      <c r="Y447" s="94" t="s">
        <v>7</v>
      </c>
      <c r="Z447" s="99">
        <v>23292</v>
      </c>
      <c r="AA447" s="99"/>
      <c r="AB447" s="98"/>
      <c r="AC447" s="117"/>
      <c r="AD447" s="97"/>
      <c r="AE447" s="94"/>
      <c r="AF447" s="94"/>
      <c r="AG447" s="100" t="s">
        <v>1113</v>
      </c>
      <c r="AH447" s="100" t="str">
        <f>IFERROR(VLOOKUP(T:T,Plan2!A:D,4,0)," ")</f>
        <v xml:space="preserve"> </v>
      </c>
      <c r="AI447" s="100" t="str">
        <f>IFERROR(VLOOKUP(X:X,'base sif'!A:B,2,0)," ")</f>
        <v xml:space="preserve"> </v>
      </c>
      <c r="AJ447" s="100" t="s">
        <v>3582</v>
      </c>
      <c r="AK447" s="101" t="str">
        <f>IFERROR(VLOOKUP(C447,Plan1!A:E,4,0)," ")</f>
        <v xml:space="preserve"> </v>
      </c>
      <c r="AL447" s="102" t="str">
        <f>IFERROR(VLOOKUP(C447,Plan1!A:E,5,0)," ")</f>
        <v xml:space="preserve"> </v>
      </c>
      <c r="AM447" s="102" t="str">
        <f>VLOOKUP(T447,Plan3!A:C,3,0)</f>
        <v>TRUTRO ENTERO CON HUESO</v>
      </c>
    </row>
    <row r="448" spans="1:39" s="103" customFormat="1" ht="12.75" customHeight="1" x14ac:dyDescent="0.15">
      <c r="A448" s="190" t="s">
        <v>2763</v>
      </c>
      <c r="B448" s="92" t="s">
        <v>38</v>
      </c>
      <c r="C448" s="92" t="s">
        <v>2705</v>
      </c>
      <c r="D448" s="93">
        <v>45785</v>
      </c>
      <c r="E448" s="94" t="s">
        <v>3486</v>
      </c>
      <c r="F448" s="95">
        <v>25</v>
      </c>
      <c r="G448" s="93">
        <v>45824</v>
      </c>
      <c r="H448" s="93">
        <v>45829</v>
      </c>
      <c r="I448" s="105"/>
      <c r="J448" s="105"/>
      <c r="K448" s="106"/>
      <c r="L448" s="107"/>
      <c r="M448" s="105"/>
      <c r="N448" s="93"/>
      <c r="O448" s="92" t="s">
        <v>9</v>
      </c>
      <c r="P448" s="92" t="s">
        <v>8</v>
      </c>
      <c r="Q448" s="92" t="s">
        <v>35</v>
      </c>
      <c r="R448" s="92"/>
      <c r="S448" s="98">
        <v>994436</v>
      </c>
      <c r="T448" s="92" t="s">
        <v>497</v>
      </c>
      <c r="U448" s="92" t="s">
        <v>437</v>
      </c>
      <c r="V448" s="92" t="s">
        <v>318</v>
      </c>
      <c r="W448" s="96">
        <v>1650</v>
      </c>
      <c r="X448" s="97"/>
      <c r="Y448" s="94" t="s">
        <v>7</v>
      </c>
      <c r="Z448" s="99">
        <v>23292</v>
      </c>
      <c r="AA448" s="99"/>
      <c r="AB448" s="98"/>
      <c r="AC448" s="117"/>
      <c r="AD448" s="97"/>
      <c r="AE448" s="94"/>
      <c r="AF448" s="94"/>
      <c r="AG448" s="100" t="s">
        <v>1113</v>
      </c>
      <c r="AH448" s="100" t="str">
        <f>IFERROR(VLOOKUP(T:T,Plan2!A:D,4,0)," ")</f>
        <v xml:space="preserve"> </v>
      </c>
      <c r="AI448" s="100" t="str">
        <f>IFERROR(VLOOKUP(X:X,'base sif'!A:B,2,0)," ")</f>
        <v xml:space="preserve"> </v>
      </c>
      <c r="AJ448" s="100" t="s">
        <v>3582</v>
      </c>
      <c r="AK448" s="101" t="str">
        <f>IFERROR(VLOOKUP(C448,Plan1!A:E,4,0)," ")</f>
        <v xml:space="preserve"> </v>
      </c>
      <c r="AL448" s="102" t="str">
        <f>IFERROR(VLOOKUP(C448,Plan1!A:E,5,0)," ")</f>
        <v xml:space="preserve"> </v>
      </c>
      <c r="AM448" s="102" t="str">
        <f>VLOOKUP(T448,Plan3!A:C,3,0)</f>
        <v>TRUTRO ENTERO CON HUESO</v>
      </c>
    </row>
    <row r="449" spans="1:39" s="103" customFormat="1" ht="12.75" customHeight="1" x14ac:dyDescent="0.15">
      <c r="A449" s="190" t="s">
        <v>2763</v>
      </c>
      <c r="B449" s="92" t="s">
        <v>38</v>
      </c>
      <c r="C449" s="92" t="s">
        <v>2706</v>
      </c>
      <c r="D449" s="93">
        <v>45785</v>
      </c>
      <c r="E449" s="94" t="s">
        <v>3486</v>
      </c>
      <c r="F449" s="95">
        <v>27</v>
      </c>
      <c r="G449" s="93">
        <v>45838</v>
      </c>
      <c r="H449" s="93">
        <v>45843</v>
      </c>
      <c r="I449" s="105"/>
      <c r="J449" s="105"/>
      <c r="K449" s="106"/>
      <c r="L449" s="107"/>
      <c r="M449" s="105"/>
      <c r="N449" s="93"/>
      <c r="O449" s="92" t="s">
        <v>9</v>
      </c>
      <c r="P449" s="92" t="s">
        <v>8</v>
      </c>
      <c r="Q449" s="92" t="s">
        <v>35</v>
      </c>
      <c r="R449" s="92"/>
      <c r="S449" s="98">
        <v>994436</v>
      </c>
      <c r="T449" s="92" t="s">
        <v>497</v>
      </c>
      <c r="U449" s="92" t="s">
        <v>437</v>
      </c>
      <c r="V449" s="92" t="s">
        <v>318</v>
      </c>
      <c r="W449" s="96">
        <v>1650</v>
      </c>
      <c r="X449" s="97"/>
      <c r="Y449" s="94" t="s">
        <v>7</v>
      </c>
      <c r="Z449" s="99">
        <v>23292</v>
      </c>
      <c r="AA449" s="99"/>
      <c r="AB449" s="98"/>
      <c r="AC449" s="117"/>
      <c r="AD449" s="97"/>
      <c r="AE449" s="94"/>
      <c r="AF449" s="94"/>
      <c r="AG449" s="100" t="s">
        <v>1113</v>
      </c>
      <c r="AH449" s="100" t="str">
        <f>IFERROR(VLOOKUP(T:T,Plan2!A:D,4,0)," ")</f>
        <v xml:space="preserve"> </v>
      </c>
      <c r="AI449" s="100" t="str">
        <f>IFERROR(VLOOKUP(X:X,'base sif'!A:B,2,0)," ")</f>
        <v xml:space="preserve"> </v>
      </c>
      <c r="AJ449" s="100" t="s">
        <v>3582</v>
      </c>
      <c r="AK449" s="101" t="str">
        <f>IFERROR(VLOOKUP(C449,Plan1!A:E,4,0)," ")</f>
        <v xml:space="preserve"> </v>
      </c>
      <c r="AL449" s="102" t="str">
        <f>IFERROR(VLOOKUP(C449,Plan1!A:E,5,0)," ")</f>
        <v xml:space="preserve"> </v>
      </c>
      <c r="AM449" s="102" t="str">
        <f>VLOOKUP(T449,Plan3!A:C,3,0)</f>
        <v>TRUTRO ENTERO CON HUESO</v>
      </c>
    </row>
    <row r="450" spans="1:39" s="103" customFormat="1" ht="12.75" customHeight="1" x14ac:dyDescent="0.15">
      <c r="A450" s="190" t="s">
        <v>2763</v>
      </c>
      <c r="B450" s="92" t="s">
        <v>38</v>
      </c>
      <c r="C450" s="92" t="s">
        <v>2707</v>
      </c>
      <c r="D450" s="93">
        <v>45785</v>
      </c>
      <c r="E450" s="94" t="s">
        <v>3486</v>
      </c>
      <c r="F450" s="95">
        <v>28</v>
      </c>
      <c r="G450" s="93">
        <v>45845</v>
      </c>
      <c r="H450" s="93">
        <v>45850</v>
      </c>
      <c r="I450" s="105"/>
      <c r="J450" s="105"/>
      <c r="K450" s="106"/>
      <c r="L450" s="107"/>
      <c r="M450" s="105"/>
      <c r="N450" s="93"/>
      <c r="O450" s="92" t="s">
        <v>9</v>
      </c>
      <c r="P450" s="92" t="s">
        <v>8</v>
      </c>
      <c r="Q450" s="92" t="s">
        <v>35</v>
      </c>
      <c r="R450" s="92"/>
      <c r="S450" s="98">
        <v>994436</v>
      </c>
      <c r="T450" s="92" t="s">
        <v>497</v>
      </c>
      <c r="U450" s="92" t="s">
        <v>437</v>
      </c>
      <c r="V450" s="92" t="s">
        <v>318</v>
      </c>
      <c r="W450" s="96">
        <v>1650</v>
      </c>
      <c r="X450" s="97"/>
      <c r="Y450" s="94" t="s">
        <v>7</v>
      </c>
      <c r="Z450" s="99">
        <v>23292</v>
      </c>
      <c r="AA450" s="99"/>
      <c r="AB450" s="98"/>
      <c r="AC450" s="117"/>
      <c r="AD450" s="97"/>
      <c r="AE450" s="94"/>
      <c r="AF450" s="94"/>
      <c r="AG450" s="100" t="s">
        <v>1113</v>
      </c>
      <c r="AH450" s="100" t="str">
        <f>IFERROR(VLOOKUP(T:T,Plan2!A:D,4,0)," ")</f>
        <v xml:space="preserve"> </v>
      </c>
      <c r="AI450" s="100" t="str">
        <f>IFERROR(VLOOKUP(X:X,'base sif'!A:B,2,0)," ")</f>
        <v xml:space="preserve"> </v>
      </c>
      <c r="AJ450" s="100" t="s">
        <v>3582</v>
      </c>
      <c r="AK450" s="101" t="str">
        <f>IFERROR(VLOOKUP(C450,Plan1!A:E,4,0)," ")</f>
        <v xml:space="preserve"> </v>
      </c>
      <c r="AL450" s="102" t="str">
        <f>IFERROR(VLOOKUP(C450,Plan1!A:E,5,0)," ")</f>
        <v xml:space="preserve"> </v>
      </c>
      <c r="AM450" s="102" t="str">
        <f>VLOOKUP(T450,Plan3!A:C,3,0)</f>
        <v>TRUTRO ENTERO CON HUESO</v>
      </c>
    </row>
    <row r="451" spans="1:39" s="103" customFormat="1" ht="12.75" customHeight="1" x14ac:dyDescent="0.15">
      <c r="A451" s="190" t="s">
        <v>2763</v>
      </c>
      <c r="B451" s="92" t="s">
        <v>38</v>
      </c>
      <c r="C451" s="92" t="s">
        <v>2708</v>
      </c>
      <c r="D451" s="93">
        <v>45785</v>
      </c>
      <c r="E451" s="94" t="s">
        <v>3486</v>
      </c>
      <c r="F451" s="95">
        <v>31</v>
      </c>
      <c r="G451" s="93">
        <v>45866</v>
      </c>
      <c r="H451" s="93">
        <v>45871</v>
      </c>
      <c r="I451" s="105"/>
      <c r="J451" s="105"/>
      <c r="K451" s="106"/>
      <c r="L451" s="107"/>
      <c r="M451" s="105"/>
      <c r="N451" s="93"/>
      <c r="O451" s="92" t="s">
        <v>9</v>
      </c>
      <c r="P451" s="92" t="s">
        <v>8</v>
      </c>
      <c r="Q451" s="92" t="s">
        <v>35</v>
      </c>
      <c r="R451" s="92"/>
      <c r="S451" s="98">
        <v>994436</v>
      </c>
      <c r="T451" s="92" t="s">
        <v>497</v>
      </c>
      <c r="U451" s="92" t="s">
        <v>437</v>
      </c>
      <c r="V451" s="92" t="s">
        <v>318</v>
      </c>
      <c r="W451" s="96">
        <v>1650</v>
      </c>
      <c r="X451" s="97"/>
      <c r="Y451" s="94" t="s">
        <v>7</v>
      </c>
      <c r="Z451" s="99">
        <v>23292</v>
      </c>
      <c r="AA451" s="99"/>
      <c r="AB451" s="98"/>
      <c r="AC451" s="117"/>
      <c r="AD451" s="97"/>
      <c r="AE451" s="94"/>
      <c r="AF451" s="94"/>
      <c r="AG451" s="100" t="s">
        <v>1113</v>
      </c>
      <c r="AH451" s="100" t="str">
        <f>IFERROR(VLOOKUP(T:T,Plan2!A:D,4,0)," ")</f>
        <v xml:space="preserve"> </v>
      </c>
      <c r="AI451" s="100" t="str">
        <f>IFERROR(VLOOKUP(X:X,'base sif'!A:B,2,0)," ")</f>
        <v xml:space="preserve"> </v>
      </c>
      <c r="AJ451" s="100" t="s">
        <v>3582</v>
      </c>
      <c r="AK451" s="101" t="str">
        <f>IFERROR(VLOOKUP(C451,Plan1!A:E,4,0)," ")</f>
        <v xml:space="preserve"> </v>
      </c>
      <c r="AL451" s="102" t="str">
        <f>IFERROR(VLOOKUP(C451,Plan1!A:E,5,0)," ")</f>
        <v xml:space="preserve"> </v>
      </c>
      <c r="AM451" s="102" t="str">
        <f>VLOOKUP(T451,Plan3!A:C,3,0)</f>
        <v>TRUTRO ENTERO CON HUESO</v>
      </c>
    </row>
    <row r="452" spans="1:39" s="103" customFormat="1" ht="12.75" customHeight="1" x14ac:dyDescent="0.15">
      <c r="A452" s="190" t="s">
        <v>2763</v>
      </c>
      <c r="B452" s="92" t="s">
        <v>38</v>
      </c>
      <c r="C452" s="92" t="s">
        <v>2709</v>
      </c>
      <c r="D452" s="93">
        <v>45785</v>
      </c>
      <c r="E452" s="94" t="s">
        <v>3486</v>
      </c>
      <c r="F452" s="95">
        <v>34</v>
      </c>
      <c r="G452" s="93">
        <v>45887</v>
      </c>
      <c r="H452" s="93">
        <v>45892</v>
      </c>
      <c r="I452" s="105"/>
      <c r="J452" s="105"/>
      <c r="K452" s="106"/>
      <c r="L452" s="107"/>
      <c r="M452" s="105"/>
      <c r="N452" s="93"/>
      <c r="O452" s="92" t="s">
        <v>9</v>
      </c>
      <c r="P452" s="92" t="s">
        <v>8</v>
      </c>
      <c r="Q452" s="92" t="s">
        <v>35</v>
      </c>
      <c r="R452" s="92"/>
      <c r="S452" s="98">
        <v>994436</v>
      </c>
      <c r="T452" s="92" t="s">
        <v>497</v>
      </c>
      <c r="U452" s="92" t="s">
        <v>437</v>
      </c>
      <c r="V452" s="92" t="s">
        <v>318</v>
      </c>
      <c r="W452" s="96">
        <v>1650</v>
      </c>
      <c r="X452" s="97"/>
      <c r="Y452" s="94" t="s">
        <v>7</v>
      </c>
      <c r="Z452" s="99">
        <v>23292</v>
      </c>
      <c r="AA452" s="99"/>
      <c r="AB452" s="98"/>
      <c r="AC452" s="117"/>
      <c r="AD452" s="97"/>
      <c r="AE452" s="94"/>
      <c r="AF452" s="94"/>
      <c r="AG452" s="100" t="s">
        <v>1113</v>
      </c>
      <c r="AH452" s="100" t="str">
        <f>IFERROR(VLOOKUP(T:T,Plan2!A:D,4,0)," ")</f>
        <v xml:space="preserve"> </v>
      </c>
      <c r="AI452" s="100" t="str">
        <f>IFERROR(VLOOKUP(X:X,'base sif'!A:B,2,0)," ")</f>
        <v xml:space="preserve"> </v>
      </c>
      <c r="AJ452" s="100" t="s">
        <v>3582</v>
      </c>
      <c r="AK452" s="101" t="str">
        <f>IFERROR(VLOOKUP(C452,Plan1!A:E,4,0)," ")</f>
        <v xml:space="preserve"> </v>
      </c>
      <c r="AL452" s="102" t="str">
        <f>IFERROR(VLOOKUP(C452,Plan1!A:E,5,0)," ")</f>
        <v xml:space="preserve"> </v>
      </c>
      <c r="AM452" s="102" t="str">
        <f>VLOOKUP(T452,Plan3!A:C,3,0)</f>
        <v>TRUTRO ENTERO CON HUESO</v>
      </c>
    </row>
    <row r="453" spans="1:39" s="103" customFormat="1" ht="12.75" customHeight="1" x14ac:dyDescent="0.15">
      <c r="A453" s="190" t="s">
        <v>2763</v>
      </c>
      <c r="B453" s="92" t="s">
        <v>38</v>
      </c>
      <c r="C453" s="92" t="s">
        <v>2710</v>
      </c>
      <c r="D453" s="93">
        <v>45785</v>
      </c>
      <c r="E453" s="94" t="s">
        <v>3487</v>
      </c>
      <c r="F453" s="95">
        <v>27</v>
      </c>
      <c r="G453" s="93">
        <v>45838</v>
      </c>
      <c r="H453" s="93">
        <v>45843</v>
      </c>
      <c r="I453" s="105"/>
      <c r="J453" s="105"/>
      <c r="K453" s="106"/>
      <c r="L453" s="107"/>
      <c r="M453" s="105"/>
      <c r="N453" s="93"/>
      <c r="O453" s="92" t="s">
        <v>9</v>
      </c>
      <c r="P453" s="92" t="s">
        <v>8</v>
      </c>
      <c r="Q453" s="92" t="s">
        <v>35</v>
      </c>
      <c r="R453" s="92"/>
      <c r="S453" s="98">
        <v>994378</v>
      </c>
      <c r="T453" s="92" t="s">
        <v>478</v>
      </c>
      <c r="U453" s="92" t="s">
        <v>437</v>
      </c>
      <c r="V453" s="92" t="s">
        <v>479</v>
      </c>
      <c r="W453" s="96">
        <v>2200</v>
      </c>
      <c r="X453" s="97"/>
      <c r="Y453" s="94" t="s">
        <v>7</v>
      </c>
      <c r="Z453" s="99">
        <v>23296</v>
      </c>
      <c r="AA453" s="99"/>
      <c r="AB453" s="98"/>
      <c r="AC453" s="117"/>
      <c r="AD453" s="97"/>
      <c r="AE453" s="94"/>
      <c r="AF453" s="94"/>
      <c r="AG453" s="100" t="s">
        <v>1113</v>
      </c>
      <c r="AH453" s="100" t="str">
        <f>IFERROR(VLOOKUP(T:T,Plan2!A:D,4,0)," ")</f>
        <v xml:space="preserve"> </v>
      </c>
      <c r="AI453" s="100" t="str">
        <f>IFERROR(VLOOKUP(X:X,'base sif'!A:B,2,0)," ")</f>
        <v xml:space="preserve"> </v>
      </c>
      <c r="AJ453" s="100" t="s">
        <v>3582</v>
      </c>
      <c r="AK453" s="101" t="str">
        <f>IFERROR(VLOOKUP(C453,Plan1!A:E,4,0)," ")</f>
        <v xml:space="preserve"> </v>
      </c>
      <c r="AL453" s="102" t="str">
        <f>IFERROR(VLOOKUP(C453,Plan1!A:E,5,0)," ")</f>
        <v xml:space="preserve"> </v>
      </c>
      <c r="AM453" s="102" t="str">
        <f>VLOOKUP(T453,Plan3!A:C,3,0)</f>
        <v>TRUTRO LARGO CON HUESO</v>
      </c>
    </row>
    <row r="454" spans="1:39" s="103" customFormat="1" ht="12.75" customHeight="1" x14ac:dyDescent="0.15">
      <c r="A454" s="190" t="s">
        <v>2763</v>
      </c>
      <c r="B454" s="92" t="s">
        <v>38</v>
      </c>
      <c r="C454" s="92" t="s">
        <v>2711</v>
      </c>
      <c r="D454" s="93">
        <v>45785</v>
      </c>
      <c r="E454" s="94" t="s">
        <v>3487</v>
      </c>
      <c r="F454" s="95">
        <v>32</v>
      </c>
      <c r="G454" s="93">
        <v>45873</v>
      </c>
      <c r="H454" s="93">
        <v>45878</v>
      </c>
      <c r="I454" s="105"/>
      <c r="J454" s="105"/>
      <c r="K454" s="106"/>
      <c r="L454" s="107"/>
      <c r="M454" s="105"/>
      <c r="N454" s="93"/>
      <c r="O454" s="92" t="s">
        <v>9</v>
      </c>
      <c r="P454" s="92" t="s">
        <v>8</v>
      </c>
      <c r="Q454" s="92" t="s">
        <v>35</v>
      </c>
      <c r="R454" s="92"/>
      <c r="S454" s="98">
        <v>994378</v>
      </c>
      <c r="T454" s="92" t="s">
        <v>478</v>
      </c>
      <c r="U454" s="92" t="s">
        <v>437</v>
      </c>
      <c r="V454" s="92" t="s">
        <v>479</v>
      </c>
      <c r="W454" s="96">
        <v>2200</v>
      </c>
      <c r="X454" s="97"/>
      <c r="Y454" s="94" t="s">
        <v>7</v>
      </c>
      <c r="Z454" s="99">
        <v>23296</v>
      </c>
      <c r="AA454" s="99"/>
      <c r="AB454" s="98"/>
      <c r="AC454" s="117"/>
      <c r="AD454" s="97"/>
      <c r="AE454" s="94"/>
      <c r="AF454" s="94"/>
      <c r="AG454" s="100" t="s">
        <v>1113</v>
      </c>
      <c r="AH454" s="100" t="str">
        <f>IFERROR(VLOOKUP(T:T,Plan2!A:D,4,0)," ")</f>
        <v xml:space="preserve"> </v>
      </c>
      <c r="AI454" s="100" t="str">
        <f>IFERROR(VLOOKUP(X:X,'base sif'!A:B,2,0)," ")</f>
        <v xml:space="preserve"> </v>
      </c>
      <c r="AJ454" s="100" t="s">
        <v>3582</v>
      </c>
      <c r="AK454" s="101" t="str">
        <f>IFERROR(VLOOKUP(C454,Plan1!A:E,4,0)," ")</f>
        <v xml:space="preserve"> </v>
      </c>
      <c r="AL454" s="102" t="str">
        <f>IFERROR(VLOOKUP(C454,Plan1!A:E,5,0)," ")</f>
        <v xml:space="preserve"> </v>
      </c>
      <c r="AM454" s="102" t="str">
        <f>VLOOKUP(T454,Plan3!A:C,3,0)</f>
        <v>TRUTRO LARGO CON HUESO</v>
      </c>
    </row>
    <row r="455" spans="1:39" s="103" customFormat="1" ht="12.75" customHeight="1" x14ac:dyDescent="0.15">
      <c r="A455" s="190" t="s">
        <v>2763</v>
      </c>
      <c r="B455" s="92" t="s">
        <v>38</v>
      </c>
      <c r="C455" s="92" t="s">
        <v>2712</v>
      </c>
      <c r="D455" s="93">
        <v>45785</v>
      </c>
      <c r="E455" s="94" t="s">
        <v>3488</v>
      </c>
      <c r="F455" s="95">
        <v>25</v>
      </c>
      <c r="G455" s="93">
        <v>45824</v>
      </c>
      <c r="H455" s="93">
        <v>45829</v>
      </c>
      <c r="I455" s="105"/>
      <c r="J455" s="105"/>
      <c r="K455" s="106"/>
      <c r="L455" s="107"/>
      <c r="M455" s="105"/>
      <c r="N455" s="93"/>
      <c r="O455" s="92" t="s">
        <v>9</v>
      </c>
      <c r="P455" s="92" t="s">
        <v>8</v>
      </c>
      <c r="Q455" s="92" t="s">
        <v>35</v>
      </c>
      <c r="R455" s="92"/>
      <c r="S455" s="98">
        <v>994435</v>
      </c>
      <c r="T455" s="92" t="s">
        <v>500</v>
      </c>
      <c r="U455" s="92" t="s">
        <v>437</v>
      </c>
      <c r="V455" s="92" t="s">
        <v>501</v>
      </c>
      <c r="W455" s="96">
        <v>2200</v>
      </c>
      <c r="X455" s="97"/>
      <c r="Y455" s="94" t="s">
        <v>7</v>
      </c>
      <c r="Z455" s="99">
        <v>23296</v>
      </c>
      <c r="AA455" s="99"/>
      <c r="AB455" s="98"/>
      <c r="AC455" s="117"/>
      <c r="AD455" s="97"/>
      <c r="AE455" s="94"/>
      <c r="AF455" s="94"/>
      <c r="AG455" s="100" t="s">
        <v>1113</v>
      </c>
      <c r="AH455" s="100" t="str">
        <f>IFERROR(VLOOKUP(T:T,Plan2!A:D,4,0)," ")</f>
        <v xml:space="preserve"> </v>
      </c>
      <c r="AI455" s="100" t="str">
        <f>IFERROR(VLOOKUP(X:X,'base sif'!A:B,2,0)," ")</f>
        <v xml:space="preserve"> </v>
      </c>
      <c r="AJ455" s="100" t="s">
        <v>3582</v>
      </c>
      <c r="AK455" s="101" t="str">
        <f>IFERROR(VLOOKUP(C455,Plan1!A:E,4,0)," ")</f>
        <v xml:space="preserve"> </v>
      </c>
      <c r="AL455" s="102" t="str">
        <f>IFERROR(VLOOKUP(C455,Plan1!A:E,5,0)," ")</f>
        <v xml:space="preserve"> </v>
      </c>
      <c r="AM455" s="102" t="str">
        <f>VLOOKUP(T455,Plan3!A:C,3,0)</f>
        <v>TRUTRO CORTO CON HUESO</v>
      </c>
    </row>
    <row r="456" spans="1:39" s="103" customFormat="1" ht="12.75" customHeight="1" x14ac:dyDescent="0.15">
      <c r="A456" s="190" t="s">
        <v>2763</v>
      </c>
      <c r="B456" s="92" t="s">
        <v>38</v>
      </c>
      <c r="C456" s="92" t="s">
        <v>2713</v>
      </c>
      <c r="D456" s="93">
        <v>45785</v>
      </c>
      <c r="E456" s="94" t="s">
        <v>3488</v>
      </c>
      <c r="F456" s="95">
        <v>29</v>
      </c>
      <c r="G456" s="93">
        <v>45852</v>
      </c>
      <c r="H456" s="93">
        <v>45857</v>
      </c>
      <c r="I456" s="105"/>
      <c r="J456" s="105"/>
      <c r="K456" s="106"/>
      <c r="L456" s="107"/>
      <c r="M456" s="105"/>
      <c r="N456" s="93"/>
      <c r="O456" s="92" t="s">
        <v>9</v>
      </c>
      <c r="P456" s="92" t="s">
        <v>8</v>
      </c>
      <c r="Q456" s="92" t="s">
        <v>35</v>
      </c>
      <c r="R456" s="92"/>
      <c r="S456" s="98">
        <v>994435</v>
      </c>
      <c r="T456" s="92" t="s">
        <v>500</v>
      </c>
      <c r="U456" s="92" t="s">
        <v>437</v>
      </c>
      <c r="V456" s="92" t="s">
        <v>501</v>
      </c>
      <c r="W456" s="96">
        <v>2200</v>
      </c>
      <c r="X456" s="97"/>
      <c r="Y456" s="94" t="s">
        <v>7</v>
      </c>
      <c r="Z456" s="99">
        <v>23296</v>
      </c>
      <c r="AA456" s="99"/>
      <c r="AB456" s="98"/>
      <c r="AC456" s="117"/>
      <c r="AD456" s="97"/>
      <c r="AE456" s="94"/>
      <c r="AF456" s="94"/>
      <c r="AG456" s="100" t="s">
        <v>1113</v>
      </c>
      <c r="AH456" s="100" t="str">
        <f>IFERROR(VLOOKUP(T:T,Plan2!A:D,4,0)," ")</f>
        <v xml:space="preserve"> </v>
      </c>
      <c r="AI456" s="100" t="str">
        <f>IFERROR(VLOOKUP(X:X,'base sif'!A:B,2,0)," ")</f>
        <v xml:space="preserve"> </v>
      </c>
      <c r="AJ456" s="100" t="s">
        <v>3582</v>
      </c>
      <c r="AK456" s="101" t="str">
        <f>IFERROR(VLOOKUP(C456,Plan1!A:E,4,0)," ")</f>
        <v xml:space="preserve"> </v>
      </c>
      <c r="AL456" s="102" t="str">
        <f>IFERROR(VLOOKUP(C456,Plan1!A:E,5,0)," ")</f>
        <v xml:space="preserve"> </v>
      </c>
      <c r="AM456" s="102" t="str">
        <f>VLOOKUP(T456,Plan3!A:C,3,0)</f>
        <v>TRUTRO CORTO CON HUESO</v>
      </c>
    </row>
    <row r="457" spans="1:39" s="103" customFormat="1" ht="12.75" customHeight="1" x14ac:dyDescent="0.15">
      <c r="A457" s="190" t="s">
        <v>2763</v>
      </c>
      <c r="B457" s="92" t="s">
        <v>38</v>
      </c>
      <c r="C457" s="92" t="s">
        <v>2714</v>
      </c>
      <c r="D457" s="93">
        <v>45785</v>
      </c>
      <c r="E457" s="94" t="s">
        <v>3488</v>
      </c>
      <c r="F457" s="95">
        <v>32</v>
      </c>
      <c r="G457" s="93">
        <v>45873</v>
      </c>
      <c r="H457" s="93">
        <v>45878</v>
      </c>
      <c r="I457" s="105"/>
      <c r="J457" s="105"/>
      <c r="K457" s="106"/>
      <c r="L457" s="107"/>
      <c r="M457" s="105"/>
      <c r="N457" s="93"/>
      <c r="O457" s="92" t="s">
        <v>9</v>
      </c>
      <c r="P457" s="92" t="s">
        <v>8</v>
      </c>
      <c r="Q457" s="92" t="s">
        <v>35</v>
      </c>
      <c r="R457" s="92"/>
      <c r="S457" s="98">
        <v>994435</v>
      </c>
      <c r="T457" s="92" t="s">
        <v>500</v>
      </c>
      <c r="U457" s="92" t="s">
        <v>437</v>
      </c>
      <c r="V457" s="92" t="s">
        <v>501</v>
      </c>
      <c r="W457" s="96">
        <v>2200</v>
      </c>
      <c r="X457" s="97"/>
      <c r="Y457" s="94" t="s">
        <v>7</v>
      </c>
      <c r="Z457" s="99">
        <v>23296</v>
      </c>
      <c r="AA457" s="99"/>
      <c r="AB457" s="98"/>
      <c r="AC457" s="117"/>
      <c r="AD457" s="97"/>
      <c r="AE457" s="94"/>
      <c r="AF457" s="94"/>
      <c r="AG457" s="100" t="s">
        <v>1113</v>
      </c>
      <c r="AH457" s="100" t="str">
        <f>IFERROR(VLOOKUP(T:T,Plan2!A:D,4,0)," ")</f>
        <v xml:space="preserve"> </v>
      </c>
      <c r="AI457" s="100" t="str">
        <f>IFERROR(VLOOKUP(X:X,'base sif'!A:B,2,0)," ")</f>
        <v xml:space="preserve"> </v>
      </c>
      <c r="AJ457" s="100" t="s">
        <v>3582</v>
      </c>
      <c r="AK457" s="101" t="str">
        <f>IFERROR(VLOOKUP(C457,Plan1!A:E,4,0)," ")</f>
        <v xml:space="preserve"> </v>
      </c>
      <c r="AL457" s="102" t="str">
        <f>IFERROR(VLOOKUP(C457,Plan1!A:E,5,0)," ")</f>
        <v xml:space="preserve"> </v>
      </c>
      <c r="AM457" s="102" t="str">
        <f>VLOOKUP(T457,Plan3!A:C,3,0)</f>
        <v>TRUTRO CORTO CON HUESO</v>
      </c>
    </row>
    <row r="458" spans="1:39" s="103" customFormat="1" ht="12.75" customHeight="1" x14ac:dyDescent="0.15">
      <c r="A458" s="190" t="s">
        <v>2763</v>
      </c>
      <c r="B458" s="92" t="s">
        <v>38</v>
      </c>
      <c r="C458" s="92" t="s">
        <v>2715</v>
      </c>
      <c r="D458" s="93">
        <v>45785</v>
      </c>
      <c r="E458" s="94" t="s">
        <v>3489</v>
      </c>
      <c r="F458" s="95">
        <v>25</v>
      </c>
      <c r="G458" s="93">
        <v>45824</v>
      </c>
      <c r="H458" s="93">
        <v>45829</v>
      </c>
      <c r="I458" s="105"/>
      <c r="J458" s="105"/>
      <c r="K458" s="106"/>
      <c r="L458" s="107"/>
      <c r="M458" s="105"/>
      <c r="N458" s="93"/>
      <c r="O458" s="92" t="s">
        <v>9</v>
      </c>
      <c r="P458" s="92" t="s">
        <v>8</v>
      </c>
      <c r="Q458" s="92" t="s">
        <v>35</v>
      </c>
      <c r="R458" s="92"/>
      <c r="S458" s="98">
        <v>993749</v>
      </c>
      <c r="T458" s="92" t="s">
        <v>365</v>
      </c>
      <c r="U458" s="92" t="s">
        <v>437</v>
      </c>
      <c r="V458" s="92" t="s">
        <v>366</v>
      </c>
      <c r="W458" s="96">
        <v>2460</v>
      </c>
      <c r="X458" s="97"/>
      <c r="Y458" s="94" t="s">
        <v>7</v>
      </c>
      <c r="Z458" s="99">
        <v>24495</v>
      </c>
      <c r="AA458" s="99"/>
      <c r="AB458" s="98"/>
      <c r="AC458" s="117"/>
      <c r="AD458" s="97"/>
      <c r="AE458" s="94"/>
      <c r="AF458" s="94"/>
      <c r="AG458" s="100" t="s">
        <v>1113</v>
      </c>
      <c r="AH458" s="100" t="str">
        <f>IFERROR(VLOOKUP(T:T,Plan2!A:D,4,0)," ")</f>
        <v>ENVELOPADO</v>
      </c>
      <c r="AI458" s="100" t="str">
        <f>IFERROR(VLOOKUP(X:X,'base sif'!A:B,2,0)," ")</f>
        <v xml:space="preserve"> </v>
      </c>
      <c r="AJ458" s="100" t="s">
        <v>3582</v>
      </c>
      <c r="AK458" s="101" t="str">
        <f>IFERROR(VLOOKUP(C458,Plan1!A:E,4,0)," ")</f>
        <v xml:space="preserve"> </v>
      </c>
      <c r="AL458" s="102" t="str">
        <f>IFERROR(VLOOKUP(C458,Plan1!A:E,5,0)," ")</f>
        <v xml:space="preserve"> </v>
      </c>
      <c r="AM458" s="102" t="str">
        <f>VLOOKUP(T458,Plan3!A:C,3,0)</f>
        <v>PECHUGA ENTERA CON HUESO</v>
      </c>
    </row>
    <row r="459" spans="1:39" s="103" customFormat="1" ht="12.75" customHeight="1" x14ac:dyDescent="0.15">
      <c r="A459" s="190" t="s">
        <v>2763</v>
      </c>
      <c r="B459" s="92" t="s">
        <v>38</v>
      </c>
      <c r="C459" s="92" t="s">
        <v>2716</v>
      </c>
      <c r="D459" s="93">
        <v>45785</v>
      </c>
      <c r="E459" s="94" t="s">
        <v>3489</v>
      </c>
      <c r="F459" s="95">
        <v>30</v>
      </c>
      <c r="G459" s="93">
        <v>45859</v>
      </c>
      <c r="H459" s="93">
        <v>45864</v>
      </c>
      <c r="I459" s="105"/>
      <c r="J459" s="105"/>
      <c r="K459" s="106"/>
      <c r="L459" s="107"/>
      <c r="M459" s="105"/>
      <c r="N459" s="93"/>
      <c r="O459" s="92" t="s">
        <v>9</v>
      </c>
      <c r="P459" s="92" t="s">
        <v>8</v>
      </c>
      <c r="Q459" s="92" t="s">
        <v>35</v>
      </c>
      <c r="R459" s="92"/>
      <c r="S459" s="98">
        <v>993749</v>
      </c>
      <c r="T459" s="92" t="s">
        <v>365</v>
      </c>
      <c r="U459" s="92" t="s">
        <v>437</v>
      </c>
      <c r="V459" s="92" t="s">
        <v>366</v>
      </c>
      <c r="W459" s="96">
        <v>2460</v>
      </c>
      <c r="X459" s="97"/>
      <c r="Y459" s="94" t="s">
        <v>7</v>
      </c>
      <c r="Z459" s="99">
        <v>24495</v>
      </c>
      <c r="AA459" s="99"/>
      <c r="AB459" s="98"/>
      <c r="AC459" s="117"/>
      <c r="AD459" s="97"/>
      <c r="AE459" s="94"/>
      <c r="AF459" s="94"/>
      <c r="AG459" s="100" t="s">
        <v>1113</v>
      </c>
      <c r="AH459" s="100" t="str">
        <f>IFERROR(VLOOKUP(T:T,Plan2!A:D,4,0)," ")</f>
        <v>ENVELOPADO</v>
      </c>
      <c r="AI459" s="100" t="str">
        <f>IFERROR(VLOOKUP(X:X,'base sif'!A:B,2,0)," ")</f>
        <v xml:space="preserve"> </v>
      </c>
      <c r="AJ459" s="100" t="s">
        <v>3582</v>
      </c>
      <c r="AK459" s="101" t="str">
        <f>IFERROR(VLOOKUP(C459,Plan1!A:E,4,0)," ")</f>
        <v xml:space="preserve"> </v>
      </c>
      <c r="AL459" s="102" t="str">
        <f>IFERROR(VLOOKUP(C459,Plan1!A:E,5,0)," ")</f>
        <v xml:space="preserve"> </v>
      </c>
      <c r="AM459" s="102" t="str">
        <f>VLOOKUP(T459,Plan3!A:C,3,0)</f>
        <v>PECHUGA ENTERA CON HUESO</v>
      </c>
    </row>
    <row r="460" spans="1:39" s="103" customFormat="1" ht="12.75" customHeight="1" x14ac:dyDescent="0.15">
      <c r="A460" s="190" t="s">
        <v>2763</v>
      </c>
      <c r="B460" s="92" t="s">
        <v>38</v>
      </c>
      <c r="C460" s="92" t="s">
        <v>2676</v>
      </c>
      <c r="D460" s="93">
        <v>45785</v>
      </c>
      <c r="E460" s="94" t="s">
        <v>3490</v>
      </c>
      <c r="F460" s="95">
        <v>20</v>
      </c>
      <c r="G460" s="93">
        <v>45789</v>
      </c>
      <c r="H460" s="93">
        <v>45794</v>
      </c>
      <c r="I460" s="105"/>
      <c r="J460" s="105"/>
      <c r="K460" s="106"/>
      <c r="L460" s="107"/>
      <c r="M460" s="105"/>
      <c r="N460" s="93"/>
      <c r="O460" s="92" t="s">
        <v>9</v>
      </c>
      <c r="P460" s="92" t="s">
        <v>8</v>
      </c>
      <c r="Q460" s="92" t="s">
        <v>35</v>
      </c>
      <c r="R460" s="92"/>
      <c r="S460" s="98">
        <v>994378</v>
      </c>
      <c r="T460" s="92" t="s">
        <v>478</v>
      </c>
      <c r="U460" s="92" t="s">
        <v>437</v>
      </c>
      <c r="V460" s="92" t="s">
        <v>479</v>
      </c>
      <c r="W460" s="96">
        <v>2200</v>
      </c>
      <c r="X460" s="97"/>
      <c r="Y460" s="94" t="s">
        <v>7</v>
      </c>
      <c r="Z460" s="99">
        <v>11648</v>
      </c>
      <c r="AA460" s="99"/>
      <c r="AB460" s="98"/>
      <c r="AC460" s="117"/>
      <c r="AD460" s="97"/>
      <c r="AE460" s="94"/>
      <c r="AF460" s="94"/>
      <c r="AG460" s="100" t="s">
        <v>1113</v>
      </c>
      <c r="AH460" s="100" t="str">
        <f>IFERROR(VLOOKUP(T:T,Plan2!A:D,4,0)," ")</f>
        <v xml:space="preserve"> </v>
      </c>
      <c r="AI460" s="100" t="str">
        <f>IFERROR(VLOOKUP(X:X,'base sif'!A:B,2,0)," ")</f>
        <v xml:space="preserve"> </v>
      </c>
      <c r="AJ460" s="100" t="s">
        <v>3582</v>
      </c>
      <c r="AK460" s="101" t="str">
        <f>IFERROR(VLOOKUP(C460,Plan1!A:E,4,0)," ")</f>
        <v xml:space="preserve"> </v>
      </c>
      <c r="AL460" s="102" t="str">
        <f>IFERROR(VLOOKUP(C460,Plan1!A:E,5,0)," ")</f>
        <v xml:space="preserve"> </v>
      </c>
      <c r="AM460" s="102" t="str">
        <f>VLOOKUP(T460,Plan3!A:C,3,0)</f>
        <v>TRUTRO LARGO CON HUESO</v>
      </c>
    </row>
    <row r="461" spans="1:39" s="103" customFormat="1" ht="12.75" customHeight="1" x14ac:dyDescent="0.15">
      <c r="A461" s="190" t="s">
        <v>2763</v>
      </c>
      <c r="B461" s="92" t="s">
        <v>38</v>
      </c>
      <c r="C461" s="92" t="s">
        <v>2677</v>
      </c>
      <c r="D461" s="93">
        <v>45785</v>
      </c>
      <c r="E461" s="94" t="s">
        <v>3490</v>
      </c>
      <c r="F461" s="95">
        <v>20</v>
      </c>
      <c r="G461" s="93">
        <v>45789</v>
      </c>
      <c r="H461" s="93">
        <v>45794</v>
      </c>
      <c r="I461" s="105"/>
      <c r="J461" s="105"/>
      <c r="K461" s="106"/>
      <c r="L461" s="107"/>
      <c r="M461" s="105"/>
      <c r="N461" s="93"/>
      <c r="O461" s="92" t="s">
        <v>9</v>
      </c>
      <c r="P461" s="92" t="s">
        <v>8</v>
      </c>
      <c r="Q461" s="92" t="s">
        <v>35</v>
      </c>
      <c r="R461" s="92"/>
      <c r="S461" s="98">
        <v>994435</v>
      </c>
      <c r="T461" s="92" t="s">
        <v>500</v>
      </c>
      <c r="U461" s="92" t="s">
        <v>437</v>
      </c>
      <c r="V461" s="92" t="s">
        <v>501</v>
      </c>
      <c r="W461" s="96">
        <v>2200</v>
      </c>
      <c r="X461" s="97"/>
      <c r="Y461" s="94" t="s">
        <v>7</v>
      </c>
      <c r="Z461" s="99">
        <v>11648</v>
      </c>
      <c r="AA461" s="99"/>
      <c r="AB461" s="98"/>
      <c r="AC461" s="117"/>
      <c r="AD461" s="97"/>
      <c r="AE461" s="94"/>
      <c r="AF461" s="94"/>
      <c r="AG461" s="100" t="s">
        <v>1113</v>
      </c>
      <c r="AH461" s="100" t="str">
        <f>IFERROR(VLOOKUP(T:T,Plan2!A:D,4,0)," ")</f>
        <v xml:space="preserve"> </v>
      </c>
      <c r="AI461" s="100" t="str">
        <f>IFERROR(VLOOKUP(X:X,'base sif'!A:B,2,0)," ")</f>
        <v xml:space="preserve"> </v>
      </c>
      <c r="AJ461" s="100" t="s">
        <v>3582</v>
      </c>
      <c r="AK461" s="101" t="str">
        <f>IFERROR(VLOOKUP(C461,Plan1!A:E,4,0)," ")</f>
        <v xml:space="preserve"> </v>
      </c>
      <c r="AL461" s="102" t="str">
        <f>IFERROR(VLOOKUP(C461,Plan1!A:E,5,0)," ")</f>
        <v xml:space="preserve"> </v>
      </c>
      <c r="AM461" s="102" t="str">
        <f>VLOOKUP(T461,Plan3!A:C,3,0)</f>
        <v>TRUTRO CORTO CON HUESO</v>
      </c>
    </row>
    <row r="462" spans="1:39" s="103" customFormat="1" ht="12.75" customHeight="1" x14ac:dyDescent="0.15">
      <c r="A462" s="190" t="s">
        <v>2763</v>
      </c>
      <c r="B462" s="92" t="s">
        <v>38</v>
      </c>
      <c r="C462" s="92" t="s">
        <v>2717</v>
      </c>
      <c r="D462" s="93">
        <v>45785</v>
      </c>
      <c r="E462" s="94" t="s">
        <v>3491</v>
      </c>
      <c r="F462" s="95">
        <v>25</v>
      </c>
      <c r="G462" s="93">
        <v>45824</v>
      </c>
      <c r="H462" s="93">
        <v>45829</v>
      </c>
      <c r="I462" s="105"/>
      <c r="J462" s="105"/>
      <c r="K462" s="106"/>
      <c r="L462" s="107"/>
      <c r="M462" s="105"/>
      <c r="N462" s="93"/>
      <c r="O462" s="92" t="s">
        <v>9</v>
      </c>
      <c r="P462" s="92" t="s">
        <v>8</v>
      </c>
      <c r="Q462" s="92" t="s">
        <v>35</v>
      </c>
      <c r="R462" s="92"/>
      <c r="S462" s="98">
        <v>994377</v>
      </c>
      <c r="T462" s="92" t="s">
        <v>498</v>
      </c>
      <c r="U462" s="92" t="s">
        <v>437</v>
      </c>
      <c r="V462" s="92" t="s">
        <v>490</v>
      </c>
      <c r="W462" s="96">
        <v>2560</v>
      </c>
      <c r="X462" s="97"/>
      <c r="Y462" s="94" t="s">
        <v>7</v>
      </c>
      <c r="Z462" s="99">
        <v>11640</v>
      </c>
      <c r="AA462" s="99"/>
      <c r="AB462" s="98"/>
      <c r="AC462" s="117"/>
      <c r="AD462" s="97"/>
      <c r="AE462" s="94"/>
      <c r="AF462" s="94"/>
      <c r="AG462" s="100" t="s">
        <v>1113</v>
      </c>
      <c r="AH462" s="100" t="str">
        <f>IFERROR(VLOOKUP(T:T,Plan2!A:D,4,0)," ")</f>
        <v xml:space="preserve"> </v>
      </c>
      <c r="AI462" s="100" t="str">
        <f>IFERROR(VLOOKUP(X:X,'base sif'!A:B,2,0)," ")</f>
        <v xml:space="preserve"> </v>
      </c>
      <c r="AJ462" s="100" t="s">
        <v>3582</v>
      </c>
      <c r="AK462" s="101" t="str">
        <f>IFERROR(VLOOKUP(C462,Plan1!A:E,4,0)," ")</f>
        <v xml:space="preserve"> </v>
      </c>
      <c r="AL462" s="102" t="str">
        <f>IFERROR(VLOOKUP(C462,Plan1!A:E,5,0)," ")</f>
        <v xml:space="preserve"> </v>
      </c>
      <c r="AM462" s="102" t="str">
        <f>VLOOKUP(T462,Plan3!A:C,3,0)</f>
        <v>PECHUGA CON HUESO</v>
      </c>
    </row>
    <row r="463" spans="1:39" s="103" customFormat="1" ht="12.75" customHeight="1" x14ac:dyDescent="0.15">
      <c r="A463" s="190" t="s">
        <v>2763</v>
      </c>
      <c r="B463" s="92" t="s">
        <v>38</v>
      </c>
      <c r="C463" s="92" t="s">
        <v>2718</v>
      </c>
      <c r="D463" s="93">
        <v>45785</v>
      </c>
      <c r="E463" s="94" t="s">
        <v>3491</v>
      </c>
      <c r="F463" s="95">
        <v>25</v>
      </c>
      <c r="G463" s="93">
        <v>45824</v>
      </c>
      <c r="H463" s="93">
        <v>45829</v>
      </c>
      <c r="I463" s="105"/>
      <c r="J463" s="105"/>
      <c r="K463" s="106"/>
      <c r="L463" s="107"/>
      <c r="M463" s="105"/>
      <c r="N463" s="93"/>
      <c r="O463" s="92" t="s">
        <v>9</v>
      </c>
      <c r="P463" s="92" t="s">
        <v>8</v>
      </c>
      <c r="Q463" s="92" t="s">
        <v>35</v>
      </c>
      <c r="R463" s="92"/>
      <c r="S463" s="98">
        <v>994378</v>
      </c>
      <c r="T463" s="92" t="s">
        <v>478</v>
      </c>
      <c r="U463" s="92" t="s">
        <v>437</v>
      </c>
      <c r="V463" s="92" t="s">
        <v>479</v>
      </c>
      <c r="W463" s="96">
        <v>2200</v>
      </c>
      <c r="X463" s="97"/>
      <c r="Y463" s="94" t="s">
        <v>7</v>
      </c>
      <c r="Z463" s="99">
        <v>11648</v>
      </c>
      <c r="AA463" s="99"/>
      <c r="AB463" s="98"/>
      <c r="AC463" s="117"/>
      <c r="AD463" s="97"/>
      <c r="AE463" s="94"/>
      <c r="AF463" s="94"/>
      <c r="AG463" s="100" t="s">
        <v>1113</v>
      </c>
      <c r="AH463" s="100" t="str">
        <f>IFERROR(VLOOKUP(T:T,Plan2!A:D,4,0)," ")</f>
        <v xml:space="preserve"> </v>
      </c>
      <c r="AI463" s="100" t="str">
        <f>IFERROR(VLOOKUP(X:X,'base sif'!A:B,2,0)," ")</f>
        <v xml:space="preserve"> </v>
      </c>
      <c r="AJ463" s="100" t="s">
        <v>3582</v>
      </c>
      <c r="AK463" s="101" t="str">
        <f>IFERROR(VLOOKUP(C463,Plan1!A:E,4,0)," ")</f>
        <v xml:space="preserve"> </v>
      </c>
      <c r="AL463" s="102" t="str">
        <f>IFERROR(VLOOKUP(C463,Plan1!A:E,5,0)," ")</f>
        <v xml:space="preserve"> </v>
      </c>
      <c r="AM463" s="102" t="str">
        <f>VLOOKUP(T463,Plan3!A:C,3,0)</f>
        <v>TRUTRO LARGO CON HUESO</v>
      </c>
    </row>
    <row r="464" spans="1:39" s="103" customFormat="1" ht="12.75" customHeight="1" x14ac:dyDescent="0.15">
      <c r="A464" s="190" t="s">
        <v>2763</v>
      </c>
      <c r="B464" s="92" t="s">
        <v>38</v>
      </c>
      <c r="C464" s="92" t="s">
        <v>2719</v>
      </c>
      <c r="D464" s="93">
        <v>45785</v>
      </c>
      <c r="E464" s="94" t="s">
        <v>3761</v>
      </c>
      <c r="F464" s="95">
        <v>27</v>
      </c>
      <c r="G464" s="93">
        <v>45838</v>
      </c>
      <c r="H464" s="93">
        <v>45843</v>
      </c>
      <c r="I464" s="105"/>
      <c r="J464" s="105"/>
      <c r="K464" s="106"/>
      <c r="L464" s="107"/>
      <c r="M464" s="105"/>
      <c r="N464" s="93"/>
      <c r="O464" s="92" t="s">
        <v>9</v>
      </c>
      <c r="P464" s="92" t="s">
        <v>8</v>
      </c>
      <c r="Q464" s="92" t="s">
        <v>35</v>
      </c>
      <c r="R464" s="92"/>
      <c r="S464" s="98">
        <v>994258</v>
      </c>
      <c r="T464" s="92" t="s">
        <v>1996</v>
      </c>
      <c r="U464" s="92" t="s">
        <v>437</v>
      </c>
      <c r="V464" s="92" t="s">
        <v>2673</v>
      </c>
      <c r="W464" s="96">
        <v>2590</v>
      </c>
      <c r="X464" s="97"/>
      <c r="Y464" s="94" t="s">
        <v>7</v>
      </c>
      <c r="Z464" s="99">
        <v>11648</v>
      </c>
      <c r="AA464" s="99"/>
      <c r="AB464" s="98"/>
      <c r="AC464" s="117"/>
      <c r="AD464" s="97"/>
      <c r="AE464" s="94"/>
      <c r="AF464" s="94"/>
      <c r="AG464" s="100" t="s">
        <v>1113</v>
      </c>
      <c r="AH464" s="100" t="str">
        <f>IFERROR(VLOOKUP(T:T,Plan2!A:D,4,0)," ")</f>
        <v xml:space="preserve"> </v>
      </c>
      <c r="AI464" s="100" t="str">
        <f>IFERROR(VLOOKUP(X:X,'base sif'!A:B,2,0)," ")</f>
        <v xml:space="preserve"> </v>
      </c>
      <c r="AJ464" s="100" t="s">
        <v>3582</v>
      </c>
      <c r="AK464" s="101" t="str">
        <f>IFERROR(VLOOKUP(C464,Plan1!A:E,4,0)," ")</f>
        <v xml:space="preserve"> </v>
      </c>
      <c r="AL464" s="102" t="str">
        <f>IFERROR(VLOOKUP(C464,Plan1!A:E,5,0)," ")</f>
        <v xml:space="preserve"> </v>
      </c>
      <c r="AM464" s="102" t="e">
        <f>VLOOKUP(T464,Plan3!A:C,3,0)</f>
        <v>#N/A</v>
      </c>
    </row>
    <row r="465" spans="1:39" s="103" customFormat="1" ht="12.75" customHeight="1" x14ac:dyDescent="0.15">
      <c r="A465" s="190" t="s">
        <v>2763</v>
      </c>
      <c r="B465" s="92" t="s">
        <v>38</v>
      </c>
      <c r="C465" s="92" t="s">
        <v>2720</v>
      </c>
      <c r="D465" s="93">
        <v>45785</v>
      </c>
      <c r="E465" s="94" t="s">
        <v>3761</v>
      </c>
      <c r="F465" s="95">
        <v>27</v>
      </c>
      <c r="G465" s="93">
        <v>45838</v>
      </c>
      <c r="H465" s="93">
        <v>45843</v>
      </c>
      <c r="I465" s="105"/>
      <c r="J465" s="105"/>
      <c r="K465" s="106"/>
      <c r="L465" s="107"/>
      <c r="M465" s="105"/>
      <c r="N465" s="93"/>
      <c r="O465" s="92" t="s">
        <v>9</v>
      </c>
      <c r="P465" s="92" t="s">
        <v>8</v>
      </c>
      <c r="Q465" s="92" t="s">
        <v>35</v>
      </c>
      <c r="R465" s="92"/>
      <c r="S465" s="98">
        <v>994435</v>
      </c>
      <c r="T465" s="92" t="s">
        <v>500</v>
      </c>
      <c r="U465" s="92" t="s">
        <v>437</v>
      </c>
      <c r="V465" s="92" t="s">
        <v>501</v>
      </c>
      <c r="W465" s="96">
        <v>2200</v>
      </c>
      <c r="X465" s="97"/>
      <c r="Y465" s="94" t="s">
        <v>7</v>
      </c>
      <c r="Z465" s="99">
        <v>11648</v>
      </c>
      <c r="AA465" s="99"/>
      <c r="AB465" s="98"/>
      <c r="AC465" s="117"/>
      <c r="AD465" s="97"/>
      <c r="AE465" s="94"/>
      <c r="AF465" s="94"/>
      <c r="AG465" s="100" t="s">
        <v>1113</v>
      </c>
      <c r="AH465" s="100" t="str">
        <f>IFERROR(VLOOKUP(T:T,Plan2!A:D,4,0)," ")</f>
        <v xml:space="preserve"> </v>
      </c>
      <c r="AI465" s="100" t="str">
        <f>IFERROR(VLOOKUP(X:X,'base sif'!A:B,2,0)," ")</f>
        <v xml:space="preserve"> </v>
      </c>
      <c r="AJ465" s="100" t="s">
        <v>3582</v>
      </c>
      <c r="AK465" s="101" t="str">
        <f>IFERROR(VLOOKUP(C465,Plan1!A:E,4,0)," ")</f>
        <v xml:space="preserve"> </v>
      </c>
      <c r="AL465" s="102" t="str">
        <f>IFERROR(VLOOKUP(C465,Plan1!A:E,5,0)," ")</f>
        <v xml:space="preserve"> </v>
      </c>
      <c r="AM465" s="102" t="str">
        <f>VLOOKUP(T465,Plan3!A:C,3,0)</f>
        <v>TRUTRO CORTO CON HUESO</v>
      </c>
    </row>
    <row r="466" spans="1:39" s="103" customFormat="1" ht="12.75" customHeight="1" x14ac:dyDescent="0.15">
      <c r="A466" s="190" t="s">
        <v>2763</v>
      </c>
      <c r="B466" s="92" t="s">
        <v>38</v>
      </c>
      <c r="C466" s="92" t="s">
        <v>2723</v>
      </c>
      <c r="D466" s="93">
        <v>45789</v>
      </c>
      <c r="E466" s="94" t="s">
        <v>3762</v>
      </c>
      <c r="F466" s="95">
        <v>21</v>
      </c>
      <c r="G466" s="93">
        <v>45796</v>
      </c>
      <c r="H466" s="93">
        <v>45801</v>
      </c>
      <c r="I466" s="105"/>
      <c r="J466" s="105"/>
      <c r="K466" s="106"/>
      <c r="L466" s="107"/>
      <c r="M466" s="105"/>
      <c r="N466" s="93"/>
      <c r="O466" s="92" t="s">
        <v>9</v>
      </c>
      <c r="P466" s="92" t="s">
        <v>8</v>
      </c>
      <c r="Q466" s="92" t="s">
        <v>35</v>
      </c>
      <c r="R466" s="92"/>
      <c r="S466" s="98">
        <v>994507</v>
      </c>
      <c r="T466" s="92" t="s">
        <v>182</v>
      </c>
      <c r="U466" s="92" t="s">
        <v>437</v>
      </c>
      <c r="V466" s="92" t="s">
        <v>261</v>
      </c>
      <c r="W466" s="96">
        <v>3130</v>
      </c>
      <c r="X466" s="97"/>
      <c r="Y466" s="94" t="s">
        <v>2414</v>
      </c>
      <c r="Z466" s="99">
        <v>24492</v>
      </c>
      <c r="AA466" s="99"/>
      <c r="AB466" s="98"/>
      <c r="AC466" s="117"/>
      <c r="AD466" s="97"/>
      <c r="AE466" s="94"/>
      <c r="AF466" s="94"/>
      <c r="AG466" s="100" t="s">
        <v>1113</v>
      </c>
      <c r="AH466" s="100" t="str">
        <f>IFERROR(VLOOKUP(T:T,Plan2!A:D,4,0)," ")</f>
        <v>MARINADOS IQF - BUEN CORTE</v>
      </c>
      <c r="AI466" s="100" t="str">
        <f>IFERROR(VLOOKUP(X:X,'base sif'!A:B,2,0)," ")</f>
        <v xml:space="preserve"> </v>
      </c>
      <c r="AJ466" s="100" t="s">
        <v>3582</v>
      </c>
      <c r="AK466" s="101" t="str">
        <f>IFERROR(VLOOKUP(C466,Plan1!A:E,4,0)," ")</f>
        <v xml:space="preserve"> </v>
      </c>
      <c r="AL466" s="102" t="str">
        <f>IFERROR(VLOOKUP(C466,Plan1!A:E,5,0)," ")</f>
        <v xml:space="preserve"> </v>
      </c>
      <c r="AM466" s="102" t="str">
        <f>VLOOKUP(T466,Plan3!A:C,3,0)</f>
        <v>FILETITO SIN PIEL</v>
      </c>
    </row>
    <row r="467" spans="1:39" s="103" customFormat="1" ht="12.75" customHeight="1" x14ac:dyDescent="0.15">
      <c r="A467" s="190" t="s">
        <v>2763</v>
      </c>
      <c r="B467" s="92" t="s">
        <v>38</v>
      </c>
      <c r="C467" s="92" t="s">
        <v>2724</v>
      </c>
      <c r="D467" s="93">
        <v>45789</v>
      </c>
      <c r="E467" s="94" t="s">
        <v>3762</v>
      </c>
      <c r="F467" s="95">
        <v>22</v>
      </c>
      <c r="G467" s="93">
        <v>45803</v>
      </c>
      <c r="H467" s="93">
        <v>45808</v>
      </c>
      <c r="I467" s="105"/>
      <c r="J467" s="105"/>
      <c r="K467" s="106"/>
      <c r="L467" s="107"/>
      <c r="M467" s="105"/>
      <c r="N467" s="93"/>
      <c r="O467" s="92" t="s">
        <v>9</v>
      </c>
      <c r="P467" s="92" t="s">
        <v>8</v>
      </c>
      <c r="Q467" s="92" t="s">
        <v>35</v>
      </c>
      <c r="R467" s="92"/>
      <c r="S467" s="98">
        <v>994507</v>
      </c>
      <c r="T467" s="92" t="s">
        <v>182</v>
      </c>
      <c r="U467" s="92" t="s">
        <v>437</v>
      </c>
      <c r="V467" s="92" t="s">
        <v>261</v>
      </c>
      <c r="W467" s="96">
        <v>3130</v>
      </c>
      <c r="X467" s="97"/>
      <c r="Y467" s="94" t="s">
        <v>2414</v>
      </c>
      <c r="Z467" s="99">
        <v>24492</v>
      </c>
      <c r="AA467" s="99"/>
      <c r="AB467" s="98"/>
      <c r="AC467" s="117"/>
      <c r="AD467" s="97"/>
      <c r="AE467" s="94"/>
      <c r="AF467" s="94"/>
      <c r="AG467" s="100" t="s">
        <v>1113</v>
      </c>
      <c r="AH467" s="100" t="str">
        <f>IFERROR(VLOOKUP(T:T,Plan2!A:D,4,0)," ")</f>
        <v>MARINADOS IQF - BUEN CORTE</v>
      </c>
      <c r="AI467" s="100" t="str">
        <f>IFERROR(VLOOKUP(X:X,'base sif'!A:B,2,0)," ")</f>
        <v xml:space="preserve"> </v>
      </c>
      <c r="AJ467" s="100" t="s">
        <v>3582</v>
      </c>
      <c r="AK467" s="101" t="str">
        <f>IFERROR(VLOOKUP(C467,Plan1!A:E,4,0)," ")</f>
        <v xml:space="preserve"> </v>
      </c>
      <c r="AL467" s="102" t="str">
        <f>IFERROR(VLOOKUP(C467,Plan1!A:E,5,0)," ")</f>
        <v xml:space="preserve"> </v>
      </c>
      <c r="AM467" s="102" t="str">
        <f>VLOOKUP(T467,Plan3!A:C,3,0)</f>
        <v>FILETITO SIN PIEL</v>
      </c>
    </row>
    <row r="468" spans="1:39" s="103" customFormat="1" ht="12.75" customHeight="1" x14ac:dyDescent="0.15">
      <c r="A468" s="190" t="s">
        <v>2763</v>
      </c>
      <c r="B468" s="92" t="s">
        <v>38</v>
      </c>
      <c r="C468" s="92" t="s">
        <v>2725</v>
      </c>
      <c r="D468" s="93">
        <v>45789</v>
      </c>
      <c r="E468" s="94" t="s">
        <v>3762</v>
      </c>
      <c r="F468" s="95">
        <v>24</v>
      </c>
      <c r="G468" s="93">
        <v>45817</v>
      </c>
      <c r="H468" s="93">
        <v>45822</v>
      </c>
      <c r="I468" s="105"/>
      <c r="J468" s="105"/>
      <c r="K468" s="106"/>
      <c r="L468" s="107"/>
      <c r="M468" s="105"/>
      <c r="N468" s="93"/>
      <c r="O468" s="92" t="s">
        <v>9</v>
      </c>
      <c r="P468" s="92" t="s">
        <v>8</v>
      </c>
      <c r="Q468" s="92" t="s">
        <v>35</v>
      </c>
      <c r="R468" s="92"/>
      <c r="S468" s="98">
        <v>994507</v>
      </c>
      <c r="T468" s="92" t="s">
        <v>182</v>
      </c>
      <c r="U468" s="92" t="s">
        <v>437</v>
      </c>
      <c r="V468" s="92" t="s">
        <v>261</v>
      </c>
      <c r="W468" s="96">
        <v>3130</v>
      </c>
      <c r="X468" s="97"/>
      <c r="Y468" s="94" t="s">
        <v>2414</v>
      </c>
      <c r="Z468" s="99">
        <v>24492</v>
      </c>
      <c r="AA468" s="99"/>
      <c r="AB468" s="98"/>
      <c r="AC468" s="117"/>
      <c r="AD468" s="97"/>
      <c r="AE468" s="94"/>
      <c r="AF468" s="94"/>
      <c r="AG468" s="100" t="s">
        <v>1113</v>
      </c>
      <c r="AH468" s="100" t="str">
        <f>IFERROR(VLOOKUP(T:T,Plan2!A:D,4,0)," ")</f>
        <v>MARINADOS IQF - BUEN CORTE</v>
      </c>
      <c r="AI468" s="100" t="str">
        <f>IFERROR(VLOOKUP(X:X,'base sif'!A:B,2,0)," ")</f>
        <v xml:space="preserve"> </v>
      </c>
      <c r="AJ468" s="100" t="s">
        <v>3582</v>
      </c>
      <c r="AK468" s="101" t="str">
        <f>IFERROR(VLOOKUP(C468,Plan1!A:E,4,0)," ")</f>
        <v xml:space="preserve"> </v>
      </c>
      <c r="AL468" s="102" t="str">
        <f>IFERROR(VLOOKUP(C468,Plan1!A:E,5,0)," ")</f>
        <v xml:space="preserve"> </v>
      </c>
      <c r="AM468" s="102" t="str">
        <f>VLOOKUP(T468,Plan3!A:C,3,0)</f>
        <v>FILETITO SIN PIEL</v>
      </c>
    </row>
    <row r="469" spans="1:39" s="103" customFormat="1" ht="12.75" customHeight="1" x14ac:dyDescent="0.15">
      <c r="A469" s="190" t="s">
        <v>2763</v>
      </c>
      <c r="B469" s="92" t="s">
        <v>38</v>
      </c>
      <c r="C469" s="92" t="s">
        <v>2726</v>
      </c>
      <c r="D469" s="93">
        <v>45789</v>
      </c>
      <c r="E469" s="94" t="s">
        <v>3762</v>
      </c>
      <c r="F469" s="95">
        <v>28</v>
      </c>
      <c r="G469" s="93">
        <v>45845</v>
      </c>
      <c r="H469" s="93">
        <v>45850</v>
      </c>
      <c r="I469" s="105"/>
      <c r="J469" s="105"/>
      <c r="K469" s="106"/>
      <c r="L469" s="107"/>
      <c r="M469" s="105"/>
      <c r="N469" s="93"/>
      <c r="O469" s="92" t="s">
        <v>9</v>
      </c>
      <c r="P469" s="92" t="s">
        <v>8</v>
      </c>
      <c r="Q469" s="92" t="s">
        <v>35</v>
      </c>
      <c r="R469" s="92"/>
      <c r="S469" s="98">
        <v>994507</v>
      </c>
      <c r="T469" s="92" t="s">
        <v>182</v>
      </c>
      <c r="U469" s="92" t="s">
        <v>437</v>
      </c>
      <c r="V469" s="92" t="s">
        <v>261</v>
      </c>
      <c r="W469" s="96">
        <v>3130</v>
      </c>
      <c r="X469" s="97"/>
      <c r="Y469" s="94" t="s">
        <v>2414</v>
      </c>
      <c r="Z469" s="99">
        <v>24492</v>
      </c>
      <c r="AA469" s="99"/>
      <c r="AB469" s="98"/>
      <c r="AC469" s="117"/>
      <c r="AD469" s="97"/>
      <c r="AE469" s="94"/>
      <c r="AF469" s="94"/>
      <c r="AG469" s="100" t="s">
        <v>1113</v>
      </c>
      <c r="AH469" s="100" t="str">
        <f>IFERROR(VLOOKUP(T:T,Plan2!A:D,4,0)," ")</f>
        <v>MARINADOS IQF - BUEN CORTE</v>
      </c>
      <c r="AI469" s="100" t="str">
        <f>IFERROR(VLOOKUP(X:X,'base sif'!A:B,2,0)," ")</f>
        <v xml:space="preserve"> </v>
      </c>
      <c r="AJ469" s="100" t="s">
        <v>3582</v>
      </c>
      <c r="AK469" s="101" t="str">
        <f>IFERROR(VLOOKUP(C469,Plan1!A:E,4,0)," ")</f>
        <v xml:space="preserve"> </v>
      </c>
      <c r="AL469" s="102" t="str">
        <f>IFERROR(VLOOKUP(C469,Plan1!A:E,5,0)," ")</f>
        <v xml:space="preserve"> </v>
      </c>
      <c r="AM469" s="102" t="str">
        <f>VLOOKUP(T469,Plan3!A:C,3,0)</f>
        <v>FILETITO SIN PIEL</v>
      </c>
    </row>
    <row r="470" spans="1:39" s="103" customFormat="1" ht="12.75" customHeight="1" x14ac:dyDescent="0.15">
      <c r="A470" s="190" t="s">
        <v>2763</v>
      </c>
      <c r="B470" s="92" t="s">
        <v>38</v>
      </c>
      <c r="C470" s="92" t="s">
        <v>2727</v>
      </c>
      <c r="D470" s="93">
        <v>45789</v>
      </c>
      <c r="E470" s="94" t="s">
        <v>3762</v>
      </c>
      <c r="F470" s="95">
        <v>32</v>
      </c>
      <c r="G470" s="93">
        <v>45873</v>
      </c>
      <c r="H470" s="93">
        <v>45878</v>
      </c>
      <c r="I470" s="105"/>
      <c r="J470" s="105"/>
      <c r="K470" s="106"/>
      <c r="L470" s="107"/>
      <c r="M470" s="105"/>
      <c r="N470" s="93"/>
      <c r="O470" s="92" t="s">
        <v>9</v>
      </c>
      <c r="P470" s="92" t="s">
        <v>8</v>
      </c>
      <c r="Q470" s="92" t="s">
        <v>35</v>
      </c>
      <c r="R470" s="92"/>
      <c r="S470" s="98">
        <v>994507</v>
      </c>
      <c r="T470" s="92" t="s">
        <v>182</v>
      </c>
      <c r="U470" s="92" t="s">
        <v>437</v>
      </c>
      <c r="V470" s="92" t="s">
        <v>261</v>
      </c>
      <c r="W470" s="96">
        <v>3130</v>
      </c>
      <c r="X470" s="97"/>
      <c r="Y470" s="94" t="s">
        <v>2414</v>
      </c>
      <c r="Z470" s="99">
        <v>24492</v>
      </c>
      <c r="AA470" s="99"/>
      <c r="AB470" s="98"/>
      <c r="AC470" s="117"/>
      <c r="AD470" s="97"/>
      <c r="AE470" s="94"/>
      <c r="AF470" s="94"/>
      <c r="AG470" s="100" t="s">
        <v>1113</v>
      </c>
      <c r="AH470" s="100" t="str">
        <f>IFERROR(VLOOKUP(T:T,Plan2!A:D,4,0)," ")</f>
        <v>MARINADOS IQF - BUEN CORTE</v>
      </c>
      <c r="AI470" s="100" t="str">
        <f>IFERROR(VLOOKUP(X:X,'base sif'!A:B,2,0)," ")</f>
        <v xml:space="preserve"> </v>
      </c>
      <c r="AJ470" s="100" t="s">
        <v>3582</v>
      </c>
      <c r="AK470" s="101" t="str">
        <f>IFERROR(VLOOKUP(C470,Plan1!A:E,4,0)," ")</f>
        <v xml:space="preserve"> </v>
      </c>
      <c r="AL470" s="102" t="str">
        <f>IFERROR(VLOOKUP(C470,Plan1!A:E,5,0)," ")</f>
        <v xml:space="preserve"> </v>
      </c>
      <c r="AM470" s="102" t="str">
        <f>VLOOKUP(T470,Plan3!A:C,3,0)</f>
        <v>FILETITO SIN PIEL</v>
      </c>
    </row>
    <row r="471" spans="1:39" s="103" customFormat="1" ht="12.75" customHeight="1" x14ac:dyDescent="0.15">
      <c r="A471" s="190" t="s">
        <v>2763</v>
      </c>
      <c r="B471" s="92" t="s">
        <v>38</v>
      </c>
      <c r="C471" s="92" t="s">
        <v>2728</v>
      </c>
      <c r="D471" s="93">
        <v>45789</v>
      </c>
      <c r="E471" s="94" t="s">
        <v>3763</v>
      </c>
      <c r="F471" s="95">
        <v>21</v>
      </c>
      <c r="G471" s="93">
        <v>45796</v>
      </c>
      <c r="H471" s="93">
        <v>45801</v>
      </c>
      <c r="I471" s="105"/>
      <c r="J471" s="105"/>
      <c r="K471" s="106"/>
      <c r="L471" s="107"/>
      <c r="M471" s="105"/>
      <c r="N471" s="93"/>
      <c r="O471" s="92" t="s">
        <v>9</v>
      </c>
      <c r="P471" s="92" t="s">
        <v>8</v>
      </c>
      <c r="Q471" s="92" t="s">
        <v>35</v>
      </c>
      <c r="R471" s="92"/>
      <c r="S471" s="98">
        <v>994508</v>
      </c>
      <c r="T471" s="92" t="s">
        <v>178</v>
      </c>
      <c r="U471" s="92" t="s">
        <v>437</v>
      </c>
      <c r="V471" s="92" t="s">
        <v>179</v>
      </c>
      <c r="W471" s="96">
        <v>3180</v>
      </c>
      <c r="X471" s="97"/>
      <c r="Y471" s="94" t="s">
        <v>2414</v>
      </c>
      <c r="Z471" s="99">
        <v>24492</v>
      </c>
      <c r="AA471" s="99"/>
      <c r="AB471" s="98"/>
      <c r="AC471" s="117"/>
      <c r="AD471" s="97"/>
      <c r="AE471" s="94"/>
      <c r="AF471" s="94"/>
      <c r="AG471" s="100" t="s">
        <v>1113</v>
      </c>
      <c r="AH471" s="100" t="str">
        <f>IFERROR(VLOOKUP(T:T,Plan2!A:D,4,0)," ")</f>
        <v>MARINADOS IQF - BUEN CORTE</v>
      </c>
      <c r="AI471" s="100" t="str">
        <f>IFERROR(VLOOKUP(X:X,'base sif'!A:B,2,0)," ")</f>
        <v xml:space="preserve"> </v>
      </c>
      <c r="AJ471" s="100" t="s">
        <v>3582</v>
      </c>
      <c r="AK471" s="101" t="str">
        <f>IFERROR(VLOOKUP(C471,Plan1!A:E,4,0)," ")</f>
        <v xml:space="preserve"> </v>
      </c>
      <c r="AL471" s="102" t="str">
        <f>IFERROR(VLOOKUP(C471,Plan1!A:E,5,0)," ")</f>
        <v xml:space="preserve"> </v>
      </c>
      <c r="AM471" s="102" t="str">
        <f>VLOOKUP(T471,Plan3!A:C,3,0)</f>
        <v>PECHUGA SIN PIEL</v>
      </c>
    </row>
    <row r="472" spans="1:39" s="103" customFormat="1" ht="12.75" customHeight="1" x14ac:dyDescent="0.15">
      <c r="A472" s="92" t="s">
        <v>2763</v>
      </c>
      <c r="B472" s="92" t="s">
        <v>38</v>
      </c>
      <c r="C472" s="92" t="s">
        <v>2729</v>
      </c>
      <c r="D472" s="93">
        <v>45789</v>
      </c>
      <c r="E472" s="94" t="s">
        <v>3763</v>
      </c>
      <c r="F472" s="95">
        <v>23</v>
      </c>
      <c r="G472" s="93">
        <v>45810</v>
      </c>
      <c r="H472" s="93">
        <v>45815</v>
      </c>
      <c r="I472" s="105"/>
      <c r="J472" s="105"/>
      <c r="K472" s="106"/>
      <c r="L472" s="107"/>
      <c r="M472" s="105"/>
      <c r="N472" s="93"/>
      <c r="O472" s="92" t="s">
        <v>9</v>
      </c>
      <c r="P472" s="92" t="s">
        <v>8</v>
      </c>
      <c r="Q472" s="92" t="s">
        <v>35</v>
      </c>
      <c r="R472" s="92"/>
      <c r="S472" s="98">
        <v>994508</v>
      </c>
      <c r="T472" s="92" t="s">
        <v>178</v>
      </c>
      <c r="U472" s="92" t="s">
        <v>437</v>
      </c>
      <c r="V472" s="92" t="s">
        <v>179</v>
      </c>
      <c r="W472" s="96">
        <v>3180</v>
      </c>
      <c r="X472" s="97"/>
      <c r="Y472" s="94" t="s">
        <v>2414</v>
      </c>
      <c r="Z472" s="99">
        <v>24492</v>
      </c>
      <c r="AA472" s="99"/>
      <c r="AB472" s="98"/>
      <c r="AC472" s="117"/>
      <c r="AD472" s="97"/>
      <c r="AE472" s="94"/>
      <c r="AF472" s="94"/>
      <c r="AG472" s="100" t="s">
        <v>1113</v>
      </c>
      <c r="AH472" s="100" t="str">
        <f>IFERROR(VLOOKUP(T:T,Plan2!A:D,4,0)," ")</f>
        <v>MARINADOS IQF - BUEN CORTE</v>
      </c>
      <c r="AI472" s="100" t="str">
        <f>IFERROR(VLOOKUP(X:X,'base sif'!A:B,2,0)," ")</f>
        <v xml:space="preserve"> </v>
      </c>
      <c r="AJ472" s="100" t="s">
        <v>3582</v>
      </c>
      <c r="AK472" s="101" t="str">
        <f>IFERROR(VLOOKUP(C472,Plan1!A:E,4,0)," ")</f>
        <v xml:space="preserve"> </v>
      </c>
      <c r="AL472" s="102" t="str">
        <f>IFERROR(VLOOKUP(C472,Plan1!A:E,5,0)," ")</f>
        <v xml:space="preserve"> </v>
      </c>
      <c r="AM472" s="102" t="str">
        <f>VLOOKUP(T472,Plan3!A:C,3,0)</f>
        <v>PECHUGA SIN PIEL</v>
      </c>
    </row>
    <row r="473" spans="1:39" s="103" customFormat="1" ht="12.75" customHeight="1" x14ac:dyDescent="0.15">
      <c r="A473" s="92" t="s">
        <v>2763</v>
      </c>
      <c r="B473" s="92" t="s">
        <v>38</v>
      </c>
      <c r="C473" s="92" t="s">
        <v>2730</v>
      </c>
      <c r="D473" s="93">
        <v>45789</v>
      </c>
      <c r="E473" s="94" t="s">
        <v>3763</v>
      </c>
      <c r="F473" s="95">
        <v>25</v>
      </c>
      <c r="G473" s="93">
        <v>45824</v>
      </c>
      <c r="H473" s="93">
        <v>45829</v>
      </c>
      <c r="I473" s="105"/>
      <c r="J473" s="105"/>
      <c r="K473" s="106"/>
      <c r="L473" s="107"/>
      <c r="M473" s="105"/>
      <c r="N473" s="93"/>
      <c r="O473" s="92" t="s">
        <v>9</v>
      </c>
      <c r="P473" s="92" t="s">
        <v>8</v>
      </c>
      <c r="Q473" s="92" t="s">
        <v>35</v>
      </c>
      <c r="R473" s="92"/>
      <c r="S473" s="98">
        <v>994508</v>
      </c>
      <c r="T473" s="92" t="s">
        <v>178</v>
      </c>
      <c r="U473" s="92" t="s">
        <v>437</v>
      </c>
      <c r="V473" s="92" t="s">
        <v>179</v>
      </c>
      <c r="W473" s="96">
        <v>3180</v>
      </c>
      <c r="X473" s="97"/>
      <c r="Y473" s="94" t="s">
        <v>2414</v>
      </c>
      <c r="Z473" s="99">
        <v>24492</v>
      </c>
      <c r="AA473" s="99"/>
      <c r="AB473" s="98"/>
      <c r="AC473" s="117"/>
      <c r="AD473" s="97"/>
      <c r="AE473" s="94"/>
      <c r="AF473" s="94"/>
      <c r="AG473" s="100" t="s">
        <v>1113</v>
      </c>
      <c r="AH473" s="100" t="str">
        <f>IFERROR(VLOOKUP(T:T,Plan2!A:D,4,0)," ")</f>
        <v>MARINADOS IQF - BUEN CORTE</v>
      </c>
      <c r="AI473" s="100" t="str">
        <f>IFERROR(VLOOKUP(X:X,'base sif'!A:B,2,0)," ")</f>
        <v xml:space="preserve"> </v>
      </c>
      <c r="AJ473" s="100" t="s">
        <v>3582</v>
      </c>
      <c r="AK473" s="101" t="str">
        <f>IFERROR(VLOOKUP(C473,Plan1!A:E,4,0)," ")</f>
        <v xml:space="preserve"> </v>
      </c>
      <c r="AL473" s="102" t="str">
        <f>IFERROR(VLOOKUP(C473,Plan1!A:E,5,0)," ")</f>
        <v xml:space="preserve"> </v>
      </c>
      <c r="AM473" s="102" t="str">
        <f>VLOOKUP(T473,Plan3!A:C,3,0)</f>
        <v>PECHUGA SIN PIEL</v>
      </c>
    </row>
    <row r="474" spans="1:39" s="103" customFormat="1" ht="12.75" customHeight="1" x14ac:dyDescent="0.15">
      <c r="A474" s="104" t="s">
        <v>2763</v>
      </c>
      <c r="B474" s="92" t="s">
        <v>38</v>
      </c>
      <c r="C474" s="92" t="s">
        <v>2731</v>
      </c>
      <c r="D474" s="93">
        <v>45789</v>
      </c>
      <c r="E474" s="94" t="s">
        <v>3763</v>
      </c>
      <c r="F474" s="95">
        <v>28</v>
      </c>
      <c r="G474" s="93">
        <v>45845</v>
      </c>
      <c r="H474" s="93">
        <v>45850</v>
      </c>
      <c r="I474" s="105"/>
      <c r="J474" s="105"/>
      <c r="K474" s="106"/>
      <c r="L474" s="107"/>
      <c r="M474" s="105"/>
      <c r="N474" s="93"/>
      <c r="O474" s="92" t="s">
        <v>9</v>
      </c>
      <c r="P474" s="92" t="s">
        <v>8</v>
      </c>
      <c r="Q474" s="92" t="s">
        <v>35</v>
      </c>
      <c r="R474" s="92"/>
      <c r="S474" s="98">
        <v>994508</v>
      </c>
      <c r="T474" s="92" t="s">
        <v>178</v>
      </c>
      <c r="U474" s="92" t="s">
        <v>437</v>
      </c>
      <c r="V474" s="92" t="s">
        <v>179</v>
      </c>
      <c r="W474" s="96">
        <v>3180</v>
      </c>
      <c r="X474" s="97"/>
      <c r="Y474" s="94" t="s">
        <v>2414</v>
      </c>
      <c r="Z474" s="99">
        <v>24492</v>
      </c>
      <c r="AA474" s="99"/>
      <c r="AB474" s="98"/>
      <c r="AC474" s="117"/>
      <c r="AD474" s="97"/>
      <c r="AE474" s="94"/>
      <c r="AF474" s="94"/>
      <c r="AG474" s="100" t="s">
        <v>1113</v>
      </c>
      <c r="AH474" s="100" t="str">
        <f>IFERROR(VLOOKUP(T:T,Plan2!A:D,4,0)," ")</f>
        <v>MARINADOS IQF - BUEN CORTE</v>
      </c>
      <c r="AI474" s="100" t="str">
        <f>IFERROR(VLOOKUP(X:X,'base sif'!A:B,2,0)," ")</f>
        <v xml:space="preserve"> </v>
      </c>
      <c r="AJ474" s="100" t="s">
        <v>3582</v>
      </c>
      <c r="AK474" s="101" t="str">
        <f>IFERROR(VLOOKUP(C474,Plan1!A:E,4,0)," ")</f>
        <v xml:space="preserve"> </v>
      </c>
      <c r="AL474" s="102" t="str">
        <f>IFERROR(VLOOKUP(C474,Plan1!A:E,5,0)," ")</f>
        <v xml:space="preserve"> </v>
      </c>
      <c r="AM474" s="102" t="str">
        <f>VLOOKUP(T474,Plan3!A:C,3,0)</f>
        <v>PECHUGA SIN PIEL</v>
      </c>
    </row>
    <row r="475" spans="1:39" s="103" customFormat="1" ht="12.75" customHeight="1" x14ac:dyDescent="0.15">
      <c r="A475" s="92" t="s">
        <v>2763</v>
      </c>
      <c r="B475" s="92" t="s">
        <v>38</v>
      </c>
      <c r="C475" s="92" t="s">
        <v>2732</v>
      </c>
      <c r="D475" s="93">
        <v>45789</v>
      </c>
      <c r="E475" s="94" t="s">
        <v>3763</v>
      </c>
      <c r="F475" s="95">
        <v>31</v>
      </c>
      <c r="G475" s="93">
        <v>45866</v>
      </c>
      <c r="H475" s="93">
        <v>45871</v>
      </c>
      <c r="I475" s="105"/>
      <c r="J475" s="105"/>
      <c r="K475" s="106"/>
      <c r="L475" s="107"/>
      <c r="M475" s="105"/>
      <c r="N475" s="93"/>
      <c r="O475" s="92" t="s">
        <v>9</v>
      </c>
      <c r="P475" s="92" t="s">
        <v>8</v>
      </c>
      <c r="Q475" s="92" t="s">
        <v>35</v>
      </c>
      <c r="R475" s="92"/>
      <c r="S475" s="98">
        <v>994508</v>
      </c>
      <c r="T475" s="92" t="s">
        <v>178</v>
      </c>
      <c r="U475" s="92" t="s">
        <v>437</v>
      </c>
      <c r="V475" s="92" t="s">
        <v>179</v>
      </c>
      <c r="W475" s="96">
        <v>3180</v>
      </c>
      <c r="X475" s="97"/>
      <c r="Y475" s="94" t="s">
        <v>2414</v>
      </c>
      <c r="Z475" s="99">
        <v>24492</v>
      </c>
      <c r="AA475" s="99"/>
      <c r="AB475" s="98"/>
      <c r="AC475" s="117"/>
      <c r="AD475" s="97"/>
      <c r="AE475" s="94"/>
      <c r="AF475" s="94"/>
      <c r="AG475" s="100" t="s">
        <v>1113</v>
      </c>
      <c r="AH475" s="100" t="str">
        <f>IFERROR(VLOOKUP(T:T,Plan2!A:D,4,0)," ")</f>
        <v>MARINADOS IQF - BUEN CORTE</v>
      </c>
      <c r="AI475" s="100" t="str">
        <f>IFERROR(VLOOKUP(X:X,'base sif'!A:B,2,0)," ")</f>
        <v xml:space="preserve"> </v>
      </c>
      <c r="AJ475" s="100" t="s">
        <v>3582</v>
      </c>
      <c r="AK475" s="101" t="str">
        <f>IFERROR(VLOOKUP(C475,Plan1!A:E,4,0)," ")</f>
        <v xml:space="preserve"> </v>
      </c>
      <c r="AL475" s="102" t="str">
        <f>IFERROR(VLOOKUP(C475,Plan1!A:E,5,0)," ")</f>
        <v xml:space="preserve"> </v>
      </c>
      <c r="AM475" s="102" t="str">
        <f>VLOOKUP(T475,Plan3!A:C,3,0)</f>
        <v>PECHUGA SIN PIEL</v>
      </c>
    </row>
    <row r="476" spans="1:39" s="103" customFormat="1" ht="12.75" customHeight="1" x14ac:dyDescent="0.15">
      <c r="A476" s="92" t="s">
        <v>2763</v>
      </c>
      <c r="B476" s="92" t="s">
        <v>38</v>
      </c>
      <c r="C476" s="92" t="s">
        <v>2733</v>
      </c>
      <c r="D476" s="93">
        <v>45789</v>
      </c>
      <c r="E476" s="94" t="s">
        <v>3763</v>
      </c>
      <c r="F476" s="95">
        <v>34</v>
      </c>
      <c r="G476" s="93">
        <v>45887</v>
      </c>
      <c r="H476" s="93">
        <v>45892</v>
      </c>
      <c r="I476" s="105"/>
      <c r="J476" s="105"/>
      <c r="K476" s="106"/>
      <c r="L476" s="107"/>
      <c r="M476" s="105"/>
      <c r="N476" s="93"/>
      <c r="O476" s="92" t="s">
        <v>9</v>
      </c>
      <c r="P476" s="92" t="s">
        <v>8</v>
      </c>
      <c r="Q476" s="92" t="s">
        <v>35</v>
      </c>
      <c r="R476" s="92"/>
      <c r="S476" s="98">
        <v>994508</v>
      </c>
      <c r="T476" s="92" t="s">
        <v>178</v>
      </c>
      <c r="U476" s="92" t="s">
        <v>437</v>
      </c>
      <c r="V476" s="92" t="s">
        <v>179</v>
      </c>
      <c r="W476" s="96">
        <v>3180</v>
      </c>
      <c r="X476" s="97"/>
      <c r="Y476" s="94" t="s">
        <v>2414</v>
      </c>
      <c r="Z476" s="99">
        <v>24492</v>
      </c>
      <c r="AA476" s="99"/>
      <c r="AB476" s="98"/>
      <c r="AC476" s="117"/>
      <c r="AD476" s="97"/>
      <c r="AE476" s="94"/>
      <c r="AF476" s="94"/>
      <c r="AG476" s="100" t="s">
        <v>1113</v>
      </c>
      <c r="AH476" s="100" t="str">
        <f>IFERROR(VLOOKUP(T:T,Plan2!A:D,4,0)," ")</f>
        <v>MARINADOS IQF - BUEN CORTE</v>
      </c>
      <c r="AI476" s="100" t="str">
        <f>IFERROR(VLOOKUP(X:X,'base sif'!A:B,2,0)," ")</f>
        <v xml:space="preserve"> </v>
      </c>
      <c r="AJ476" s="100" t="s">
        <v>3582</v>
      </c>
      <c r="AK476" s="101" t="str">
        <f>IFERROR(VLOOKUP(C476,Plan1!A:E,4,0)," ")</f>
        <v xml:space="preserve"> </v>
      </c>
      <c r="AL476" s="102" t="str">
        <f>IFERROR(VLOOKUP(C476,Plan1!A:E,5,0)," ")</f>
        <v xml:space="preserve"> </v>
      </c>
      <c r="AM476" s="102" t="str">
        <f>VLOOKUP(T476,Plan3!A:C,3,0)</f>
        <v>PECHUGA SIN PIEL</v>
      </c>
    </row>
    <row r="477" spans="1:39" s="103" customFormat="1" ht="12.75" customHeight="1" x14ac:dyDescent="0.15">
      <c r="A477" s="92" t="s">
        <v>2763</v>
      </c>
      <c r="B477" s="92" t="s">
        <v>38</v>
      </c>
      <c r="C477" s="92" t="s">
        <v>2734</v>
      </c>
      <c r="D477" s="93">
        <v>45789</v>
      </c>
      <c r="E477" s="94" t="s">
        <v>3764</v>
      </c>
      <c r="F477" s="95">
        <v>23</v>
      </c>
      <c r="G477" s="93">
        <v>45810</v>
      </c>
      <c r="H477" s="93">
        <v>45815</v>
      </c>
      <c r="I477" s="105"/>
      <c r="J477" s="105"/>
      <c r="K477" s="106"/>
      <c r="L477" s="107"/>
      <c r="M477" s="105"/>
      <c r="N477" s="93"/>
      <c r="O477" s="92" t="s">
        <v>9</v>
      </c>
      <c r="P477" s="92" t="s">
        <v>8</v>
      </c>
      <c r="Q477" s="92" t="s">
        <v>35</v>
      </c>
      <c r="R477" s="92"/>
      <c r="S477" s="98">
        <v>994505</v>
      </c>
      <c r="T477" s="92" t="s">
        <v>185</v>
      </c>
      <c r="U477" s="92" t="s">
        <v>437</v>
      </c>
      <c r="V477" s="92" t="s">
        <v>186</v>
      </c>
      <c r="W477" s="96">
        <v>2400</v>
      </c>
      <c r="X477" s="97"/>
      <c r="Y477" s="94" t="s">
        <v>2414</v>
      </c>
      <c r="Z477" s="99">
        <v>24492</v>
      </c>
      <c r="AA477" s="99"/>
      <c r="AB477" s="98"/>
      <c r="AC477" s="117"/>
      <c r="AD477" s="97"/>
      <c r="AE477" s="94"/>
      <c r="AF477" s="94"/>
      <c r="AG477" s="100" t="s">
        <v>1113</v>
      </c>
      <c r="AH477" s="100" t="str">
        <f>IFERROR(VLOOKUP(T:T,Plan2!A:D,4,0)," ")</f>
        <v>MARINADOS IQF - BUEN CORTE</v>
      </c>
      <c r="AI477" s="100" t="str">
        <f>IFERROR(VLOOKUP(X:X,'base sif'!A:B,2,0)," ")</f>
        <v xml:space="preserve"> </v>
      </c>
      <c r="AJ477" s="100" t="s">
        <v>3582</v>
      </c>
      <c r="AK477" s="101" t="str">
        <f>IFERROR(VLOOKUP(C477,Plan1!A:E,4,0)," ")</f>
        <v xml:space="preserve"> </v>
      </c>
      <c r="AL477" s="102" t="str">
        <f>IFERROR(VLOOKUP(C477,Plan1!A:E,5,0)," ")</f>
        <v xml:space="preserve"> </v>
      </c>
      <c r="AM477" s="102" t="str">
        <f>VLOOKUP(T477,Plan3!A:C,3,0)</f>
        <v>ALITAS CON HUESO</v>
      </c>
    </row>
    <row r="478" spans="1:39" s="103" customFormat="1" ht="12.75" customHeight="1" x14ac:dyDescent="0.15">
      <c r="A478" s="92" t="s">
        <v>2763</v>
      </c>
      <c r="B478" s="92" t="s">
        <v>38</v>
      </c>
      <c r="C478" s="92" t="s">
        <v>2735</v>
      </c>
      <c r="D478" s="93">
        <v>45789</v>
      </c>
      <c r="E478" s="94" t="s">
        <v>3764</v>
      </c>
      <c r="F478" s="95">
        <v>26</v>
      </c>
      <c r="G478" s="93">
        <v>45831</v>
      </c>
      <c r="H478" s="93">
        <v>45836</v>
      </c>
      <c r="I478" s="105"/>
      <c r="J478" s="105"/>
      <c r="K478" s="106"/>
      <c r="L478" s="107"/>
      <c r="M478" s="105"/>
      <c r="N478" s="93"/>
      <c r="O478" s="92" t="s">
        <v>9</v>
      </c>
      <c r="P478" s="92" t="s">
        <v>8</v>
      </c>
      <c r="Q478" s="92" t="s">
        <v>35</v>
      </c>
      <c r="R478" s="92"/>
      <c r="S478" s="98">
        <v>994505</v>
      </c>
      <c r="T478" s="92" t="s">
        <v>185</v>
      </c>
      <c r="U478" s="92" t="s">
        <v>437</v>
      </c>
      <c r="V478" s="92" t="s">
        <v>186</v>
      </c>
      <c r="W478" s="96">
        <v>2400</v>
      </c>
      <c r="X478" s="97"/>
      <c r="Y478" s="94" t="s">
        <v>2414</v>
      </c>
      <c r="Z478" s="99">
        <v>24492</v>
      </c>
      <c r="AA478" s="99"/>
      <c r="AB478" s="98"/>
      <c r="AC478" s="117"/>
      <c r="AD478" s="97"/>
      <c r="AE478" s="94"/>
      <c r="AF478" s="94"/>
      <c r="AG478" s="100" t="s">
        <v>1113</v>
      </c>
      <c r="AH478" s="100" t="str">
        <f>IFERROR(VLOOKUP(T:T,Plan2!A:D,4,0)," ")</f>
        <v>MARINADOS IQF - BUEN CORTE</v>
      </c>
      <c r="AI478" s="100" t="str">
        <f>IFERROR(VLOOKUP(X:X,'base sif'!A:B,2,0)," ")</f>
        <v xml:space="preserve"> </v>
      </c>
      <c r="AJ478" s="100" t="s">
        <v>3582</v>
      </c>
      <c r="AK478" s="101" t="str">
        <f>IFERROR(VLOOKUP(C478,Plan1!A:E,4,0)," ")</f>
        <v xml:space="preserve"> </v>
      </c>
      <c r="AL478" s="102" t="str">
        <f>IFERROR(VLOOKUP(C478,Plan1!A:E,5,0)," ")</f>
        <v xml:space="preserve"> </v>
      </c>
      <c r="AM478" s="102" t="str">
        <f>VLOOKUP(T478,Plan3!A:C,3,0)</f>
        <v>ALITAS CON HUESO</v>
      </c>
    </row>
    <row r="479" spans="1:39" s="103" customFormat="1" ht="12.75" customHeight="1" x14ac:dyDescent="0.15">
      <c r="A479" s="92" t="s">
        <v>2763</v>
      </c>
      <c r="B479" s="92" t="s">
        <v>38</v>
      </c>
      <c r="C479" s="92" t="s">
        <v>2736</v>
      </c>
      <c r="D479" s="93">
        <v>45789</v>
      </c>
      <c r="E479" s="94" t="s">
        <v>3764</v>
      </c>
      <c r="F479" s="95">
        <v>31</v>
      </c>
      <c r="G479" s="93">
        <v>45866</v>
      </c>
      <c r="H479" s="93">
        <v>45871</v>
      </c>
      <c r="I479" s="105"/>
      <c r="J479" s="105"/>
      <c r="K479" s="106"/>
      <c r="L479" s="107"/>
      <c r="M479" s="105"/>
      <c r="N479" s="93"/>
      <c r="O479" s="92" t="s">
        <v>9</v>
      </c>
      <c r="P479" s="92" t="s">
        <v>8</v>
      </c>
      <c r="Q479" s="92" t="s">
        <v>35</v>
      </c>
      <c r="R479" s="92"/>
      <c r="S479" s="98">
        <v>994505</v>
      </c>
      <c r="T479" s="92" t="s">
        <v>185</v>
      </c>
      <c r="U479" s="92" t="s">
        <v>437</v>
      </c>
      <c r="V479" s="92" t="s">
        <v>186</v>
      </c>
      <c r="W479" s="96">
        <v>2400</v>
      </c>
      <c r="X479" s="97"/>
      <c r="Y479" s="94" t="s">
        <v>2414</v>
      </c>
      <c r="Z479" s="99">
        <v>24492</v>
      </c>
      <c r="AA479" s="99"/>
      <c r="AB479" s="98"/>
      <c r="AC479" s="117"/>
      <c r="AD479" s="97"/>
      <c r="AE479" s="94"/>
      <c r="AF479" s="94"/>
      <c r="AG479" s="100" t="s">
        <v>1113</v>
      </c>
      <c r="AH479" s="100" t="str">
        <f>IFERROR(VLOOKUP(T:T,Plan2!A:D,4,0)," ")</f>
        <v>MARINADOS IQF - BUEN CORTE</v>
      </c>
      <c r="AI479" s="100" t="str">
        <f>IFERROR(VLOOKUP(X:X,'base sif'!A:B,2,0)," ")</f>
        <v xml:space="preserve"> </v>
      </c>
      <c r="AJ479" s="100" t="s">
        <v>3582</v>
      </c>
      <c r="AK479" s="101" t="str">
        <f>IFERROR(VLOOKUP(C479,Plan1!A:E,4,0)," ")</f>
        <v xml:space="preserve"> </v>
      </c>
      <c r="AL479" s="102" t="str">
        <f>IFERROR(VLOOKUP(C479,Plan1!A:E,5,0)," ")</f>
        <v xml:space="preserve"> </v>
      </c>
      <c r="AM479" s="102" t="str">
        <f>VLOOKUP(T479,Plan3!A:C,3,0)</f>
        <v>ALITAS CON HUESO</v>
      </c>
    </row>
  </sheetData>
  <autoFilter ref="A2:AM479"/>
  <sortState ref="A3:AL1887">
    <sortCondition ref="AI1"/>
  </sortState>
  <mergeCells count="1">
    <mergeCell ref="B1:AG1"/>
  </mergeCells>
  <conditionalFormatting sqref="C2:D2">
    <cfRule type="duplicateValues" dxfId="26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C73" sqref="C73"/>
    </sheetView>
  </sheetViews>
  <sheetFormatPr defaultRowHeight="14.5" x14ac:dyDescent="0.35"/>
  <cols>
    <col min="1" max="1" width="6" bestFit="1" customWidth="1"/>
    <col min="2" max="2" width="6.453125" bestFit="1" customWidth="1"/>
    <col min="3" max="3" width="70.1796875" bestFit="1" customWidth="1"/>
    <col min="4" max="4" width="3.453125" bestFit="1" customWidth="1"/>
    <col min="5" max="5" width="13.1796875" bestFit="1" customWidth="1"/>
  </cols>
  <sheetData>
    <row r="1" spans="1:5" s="154" customFormat="1" ht="7" x14ac:dyDescent="0.15">
      <c r="A1" s="92" t="s">
        <v>2346</v>
      </c>
      <c r="B1" s="92" t="s">
        <v>140</v>
      </c>
      <c r="C1" s="100" t="s">
        <v>2266</v>
      </c>
      <c r="D1" s="101">
        <v>1</v>
      </c>
      <c r="E1" s="102" t="s">
        <v>142</v>
      </c>
    </row>
    <row r="2" spans="1:5" s="154" customFormat="1" ht="7" hidden="1" x14ac:dyDescent="0.15">
      <c r="A2" s="92" t="s">
        <v>2204</v>
      </c>
      <c r="B2" s="92" t="s">
        <v>196</v>
      </c>
      <c r="C2" s="100" t="s">
        <v>2103</v>
      </c>
      <c r="D2" s="101">
        <v>0.34057045551298426</v>
      </c>
      <c r="E2" s="102" t="s">
        <v>840</v>
      </c>
    </row>
    <row r="3" spans="1:5" s="154" customFormat="1" ht="7" hidden="1" x14ac:dyDescent="0.15">
      <c r="A3" s="92" t="s">
        <v>2205</v>
      </c>
      <c r="B3" s="92" t="s">
        <v>198</v>
      </c>
      <c r="C3" s="100" t="s">
        <v>2103</v>
      </c>
      <c r="D3" s="101">
        <v>0.38307364836100466</v>
      </c>
      <c r="E3" s="102" t="s">
        <v>840</v>
      </c>
    </row>
    <row r="4" spans="1:5" s="154" customFormat="1" ht="7" hidden="1" x14ac:dyDescent="0.15">
      <c r="A4" s="92" t="s">
        <v>2206</v>
      </c>
      <c r="B4" s="92" t="s">
        <v>200</v>
      </c>
      <c r="C4" s="100" t="s">
        <v>2103</v>
      </c>
      <c r="D4" s="101">
        <v>0.14865900383141761</v>
      </c>
      <c r="E4" s="102" t="s">
        <v>840</v>
      </c>
    </row>
    <row r="5" spans="1:5" s="154" customFormat="1" ht="7" hidden="1" x14ac:dyDescent="0.15">
      <c r="A5" s="92" t="s">
        <v>2207</v>
      </c>
      <c r="B5" s="92" t="s">
        <v>202</v>
      </c>
      <c r="C5" s="100" t="s">
        <v>2103</v>
      </c>
      <c r="D5" s="101">
        <v>0.1277139208173691</v>
      </c>
      <c r="E5" s="102" t="s">
        <v>840</v>
      </c>
    </row>
    <row r="6" spans="1:5" s="154" customFormat="1" ht="7" hidden="1" x14ac:dyDescent="0.15">
      <c r="A6" s="92" t="s">
        <v>2397</v>
      </c>
      <c r="B6" s="92" t="s">
        <v>492</v>
      </c>
      <c r="C6" s="100" t="s">
        <v>2416</v>
      </c>
      <c r="D6" s="101">
        <v>1</v>
      </c>
      <c r="E6" s="102" t="s">
        <v>2312</v>
      </c>
    </row>
    <row r="7" spans="1:5" s="154" customFormat="1" ht="7" hidden="1" x14ac:dyDescent="0.15">
      <c r="A7" s="92" t="s">
        <v>2378</v>
      </c>
      <c r="B7" s="92" t="s">
        <v>678</v>
      </c>
      <c r="C7" s="100" t="s">
        <v>2064</v>
      </c>
      <c r="D7" s="101" t="s">
        <v>2417</v>
      </c>
      <c r="E7" s="102" t="s">
        <v>840</v>
      </c>
    </row>
    <row r="8" spans="1:5" s="154" customFormat="1" ht="7" hidden="1" x14ac:dyDescent="0.15">
      <c r="A8" s="92" t="s">
        <v>2379</v>
      </c>
      <c r="B8" s="92" t="s">
        <v>674</v>
      </c>
      <c r="C8" s="100" t="s">
        <v>2064</v>
      </c>
      <c r="D8" s="101">
        <v>0.5</v>
      </c>
      <c r="E8" s="102" t="s">
        <v>840</v>
      </c>
    </row>
    <row r="9" spans="1:5" s="154" customFormat="1" ht="7" hidden="1" x14ac:dyDescent="0.15">
      <c r="A9" s="92" t="s">
        <v>2398</v>
      </c>
      <c r="B9" s="92" t="s">
        <v>492</v>
      </c>
      <c r="C9" s="100" t="s">
        <v>2407</v>
      </c>
      <c r="D9" s="101">
        <v>1</v>
      </c>
      <c r="E9" s="102" t="s">
        <v>142</v>
      </c>
    </row>
    <row r="10" spans="1:5" s="154" customFormat="1" ht="7" hidden="1" x14ac:dyDescent="0.15">
      <c r="A10" s="92" t="s">
        <v>2386</v>
      </c>
      <c r="B10" s="92" t="s">
        <v>70</v>
      </c>
      <c r="C10" s="169" t="s">
        <v>1957</v>
      </c>
      <c r="D10" s="102">
        <v>1</v>
      </c>
      <c r="E10" s="102" t="s">
        <v>142</v>
      </c>
    </row>
    <row r="11" spans="1:5" s="154" customFormat="1" ht="7" hidden="1" x14ac:dyDescent="0.15">
      <c r="A11" s="92" t="s">
        <v>2387</v>
      </c>
      <c r="B11" s="92" t="s">
        <v>489</v>
      </c>
      <c r="C11" s="169" t="s">
        <v>1998</v>
      </c>
      <c r="D11" s="102">
        <v>1</v>
      </c>
      <c r="E11" s="102" t="s">
        <v>840</v>
      </c>
    </row>
    <row r="12" spans="1:5" s="154" customFormat="1" ht="7" hidden="1" x14ac:dyDescent="0.15">
      <c r="A12" s="92" t="s">
        <v>2393</v>
      </c>
      <c r="B12" s="92" t="s">
        <v>489</v>
      </c>
      <c r="C12" s="169" t="s">
        <v>1998</v>
      </c>
      <c r="D12" s="102">
        <v>1</v>
      </c>
      <c r="E12" s="102" t="s">
        <v>840</v>
      </c>
    </row>
    <row r="13" spans="1:5" s="154" customFormat="1" ht="7" hidden="1" x14ac:dyDescent="0.15">
      <c r="A13" s="92" t="s">
        <v>2296</v>
      </c>
      <c r="B13" s="92" t="s">
        <v>71</v>
      </c>
      <c r="C13" s="100" t="s">
        <v>2445</v>
      </c>
      <c r="D13" s="101">
        <v>1</v>
      </c>
      <c r="E13" s="102" t="s">
        <v>840</v>
      </c>
    </row>
    <row r="14" spans="1:5" s="154" customFormat="1" ht="7" hidden="1" x14ac:dyDescent="0.15">
      <c r="A14" s="92" t="s">
        <v>2249</v>
      </c>
      <c r="B14" s="92" t="s">
        <v>216</v>
      </c>
      <c r="C14" s="100" t="s">
        <v>2446</v>
      </c>
      <c r="D14" s="101">
        <v>0.5</v>
      </c>
      <c r="E14" s="102" t="s">
        <v>840</v>
      </c>
    </row>
    <row r="15" spans="1:5" s="154" customFormat="1" ht="7" hidden="1" x14ac:dyDescent="0.15">
      <c r="A15" s="92" t="s">
        <v>2251</v>
      </c>
      <c r="B15" s="92" t="s">
        <v>340</v>
      </c>
      <c r="C15" s="100" t="s">
        <v>2446</v>
      </c>
      <c r="D15" s="101">
        <v>0.5</v>
      </c>
      <c r="E15" s="102" t="s">
        <v>840</v>
      </c>
    </row>
    <row r="16" spans="1:5" s="154" customFormat="1" ht="7" x14ac:dyDescent="0.15">
      <c r="A16" s="92" t="s">
        <v>2332</v>
      </c>
      <c r="B16" s="92" t="s">
        <v>2333</v>
      </c>
      <c r="C16" s="100" t="s">
        <v>207</v>
      </c>
      <c r="D16" s="101">
        <v>1</v>
      </c>
      <c r="E16" s="102" t="s">
        <v>142</v>
      </c>
    </row>
    <row r="17" spans="1:5" s="154" customFormat="1" ht="7" hidden="1" x14ac:dyDescent="0.15">
      <c r="A17" s="92" t="s">
        <v>2434</v>
      </c>
      <c r="B17" s="92" t="s">
        <v>317</v>
      </c>
      <c r="C17" s="100" t="s">
        <v>653</v>
      </c>
      <c r="D17" s="101">
        <v>1</v>
      </c>
      <c r="E17" s="102" t="s">
        <v>458</v>
      </c>
    </row>
    <row r="18" spans="1:5" s="154" customFormat="1" ht="7" hidden="1" x14ac:dyDescent="0.15">
      <c r="A18" s="92" t="s">
        <v>2380</v>
      </c>
      <c r="B18" s="92" t="s">
        <v>678</v>
      </c>
      <c r="C18" s="100" t="s">
        <v>403</v>
      </c>
      <c r="D18" s="101">
        <v>1</v>
      </c>
      <c r="E18" s="102" t="s">
        <v>142</v>
      </c>
    </row>
    <row r="19" spans="1:5" s="154" customFormat="1" ht="7" hidden="1" x14ac:dyDescent="0.15">
      <c r="A19" s="92" t="s">
        <v>2383</v>
      </c>
      <c r="B19" s="92" t="s">
        <v>678</v>
      </c>
      <c r="C19" s="100" t="s">
        <v>403</v>
      </c>
      <c r="D19" s="101">
        <v>0.20381520362730282</v>
      </c>
      <c r="E19" s="102" t="s">
        <v>142</v>
      </c>
    </row>
    <row r="20" spans="1:5" s="154" customFormat="1" ht="7" hidden="1" x14ac:dyDescent="0.15">
      <c r="A20" s="92" t="s">
        <v>2384</v>
      </c>
      <c r="B20" s="92" t="s">
        <v>674</v>
      </c>
      <c r="C20" s="100" t="s">
        <v>403</v>
      </c>
      <c r="D20" s="101">
        <v>0.79621747477635718</v>
      </c>
      <c r="E20" s="102" t="s">
        <v>142</v>
      </c>
    </row>
    <row r="21" spans="1:5" s="154" customFormat="1" ht="7" hidden="1" x14ac:dyDescent="0.15">
      <c r="A21" s="92" t="s">
        <v>2305</v>
      </c>
      <c r="B21" s="92" t="s">
        <v>534</v>
      </c>
      <c r="C21" s="100" t="s">
        <v>2447</v>
      </c>
      <c r="D21" s="101">
        <v>1</v>
      </c>
      <c r="E21" s="102" t="s">
        <v>840</v>
      </c>
    </row>
    <row r="22" spans="1:5" s="154" customFormat="1" ht="7" hidden="1" x14ac:dyDescent="0.15">
      <c r="A22" s="92" t="s">
        <v>2408</v>
      </c>
      <c r="B22" s="92" t="s">
        <v>890</v>
      </c>
      <c r="C22" s="169" t="s">
        <v>2448</v>
      </c>
      <c r="D22" s="102">
        <v>1</v>
      </c>
      <c r="E22" s="102" t="s">
        <v>142</v>
      </c>
    </row>
    <row r="23" spans="1:5" s="154" customFormat="1" ht="7" hidden="1" x14ac:dyDescent="0.15">
      <c r="A23" s="92" t="s">
        <v>2368</v>
      </c>
      <c r="B23" s="92" t="s">
        <v>1390</v>
      </c>
      <c r="C23" s="100" t="s">
        <v>207</v>
      </c>
      <c r="D23" s="101">
        <v>1</v>
      </c>
      <c r="E23" s="102" t="s">
        <v>142</v>
      </c>
    </row>
    <row r="24" spans="1:5" s="154" customFormat="1" ht="7" hidden="1" x14ac:dyDescent="0.15">
      <c r="A24" s="92" t="s">
        <v>2373</v>
      </c>
      <c r="B24" s="92" t="s">
        <v>317</v>
      </c>
      <c r="C24" s="100" t="s">
        <v>207</v>
      </c>
      <c r="D24" s="101">
        <v>1</v>
      </c>
      <c r="E24" s="102" t="s">
        <v>142</v>
      </c>
    </row>
    <row r="25" spans="1:5" s="154" customFormat="1" ht="7" hidden="1" x14ac:dyDescent="0.15">
      <c r="A25" s="92" t="s">
        <v>2433</v>
      </c>
      <c r="B25" s="92" t="s">
        <v>11</v>
      </c>
      <c r="C25" s="100" t="s">
        <v>207</v>
      </c>
      <c r="D25" s="101">
        <v>1</v>
      </c>
      <c r="E25" s="102" t="s">
        <v>142</v>
      </c>
    </row>
    <row r="26" spans="1:5" s="154" customFormat="1" ht="7" hidden="1" x14ac:dyDescent="0.15">
      <c r="A26" s="92" t="s">
        <v>2254</v>
      </c>
      <c r="B26" s="92" t="s">
        <v>11</v>
      </c>
      <c r="C26" s="100" t="s">
        <v>207</v>
      </c>
      <c r="D26" s="101">
        <v>1</v>
      </c>
      <c r="E26" s="102" t="s">
        <v>142</v>
      </c>
    </row>
    <row r="27" spans="1:5" s="154" customFormat="1" ht="7" hidden="1" x14ac:dyDescent="0.15">
      <c r="A27" s="92" t="s">
        <v>2401</v>
      </c>
      <c r="B27" s="92" t="s">
        <v>317</v>
      </c>
      <c r="C27" s="100" t="s">
        <v>207</v>
      </c>
      <c r="D27" s="101">
        <v>1</v>
      </c>
      <c r="E27" s="102" t="s">
        <v>142</v>
      </c>
    </row>
    <row r="28" spans="1:5" s="154" customFormat="1" ht="7" hidden="1" x14ac:dyDescent="0.15">
      <c r="A28" s="92" t="s">
        <v>2409</v>
      </c>
      <c r="B28" s="92" t="s">
        <v>890</v>
      </c>
      <c r="C28" s="101" t="s">
        <v>1378</v>
      </c>
      <c r="D28" s="102">
        <v>1</v>
      </c>
      <c r="E28" s="102" t="s">
        <v>142</v>
      </c>
    </row>
    <row r="29" spans="1:5" s="154" customFormat="1" ht="7" hidden="1" x14ac:dyDescent="0.15">
      <c r="A29" s="92" t="s">
        <v>2437</v>
      </c>
      <c r="B29" s="92" t="s">
        <v>317</v>
      </c>
      <c r="C29" s="101" t="s">
        <v>1378</v>
      </c>
      <c r="D29" s="102">
        <v>1</v>
      </c>
      <c r="E29" s="102" t="s">
        <v>142</v>
      </c>
    </row>
    <row r="30" spans="1:5" s="154" customFormat="1" ht="7" hidden="1" x14ac:dyDescent="0.15">
      <c r="A30" s="92" t="s">
        <v>2438</v>
      </c>
      <c r="B30" s="92" t="s">
        <v>317</v>
      </c>
      <c r="C30" s="101" t="s">
        <v>1378</v>
      </c>
      <c r="D30" s="102">
        <v>1</v>
      </c>
      <c r="E30" s="102" t="s">
        <v>142</v>
      </c>
    </row>
    <row r="31" spans="1:5" s="154" customFormat="1" ht="7" x14ac:dyDescent="0.15">
      <c r="A31" s="92" t="s">
        <v>2442</v>
      </c>
      <c r="B31" s="92" t="s">
        <v>674</v>
      </c>
      <c r="C31" s="100" t="s">
        <v>839</v>
      </c>
      <c r="D31" s="101">
        <v>1</v>
      </c>
      <c r="E31" s="102" t="s">
        <v>142</v>
      </c>
    </row>
    <row r="32" spans="1:5" s="154" customFormat="1" ht="7" x14ac:dyDescent="0.15">
      <c r="A32" s="92" t="s">
        <v>2539</v>
      </c>
      <c r="B32" s="92" t="s">
        <v>340</v>
      </c>
      <c r="C32" s="100" t="s">
        <v>2742</v>
      </c>
      <c r="D32" s="101">
        <v>1</v>
      </c>
      <c r="E32" s="102" t="s">
        <v>142</v>
      </c>
    </row>
    <row r="33" spans="1:5" s="154" customFormat="1" ht="7" x14ac:dyDescent="0.15">
      <c r="A33" s="92" t="s">
        <v>2541</v>
      </c>
      <c r="B33" s="92" t="s">
        <v>678</v>
      </c>
      <c r="C33" s="100" t="s">
        <v>2742</v>
      </c>
      <c r="D33" s="101">
        <v>1</v>
      </c>
      <c r="E33" s="102" t="s">
        <v>142</v>
      </c>
    </row>
    <row r="34" spans="1:5" s="154" customFormat="1" ht="7" x14ac:dyDescent="0.15">
      <c r="A34" s="92" t="s">
        <v>2463</v>
      </c>
      <c r="B34" s="92" t="s">
        <v>423</v>
      </c>
      <c r="C34" s="100" t="s">
        <v>2742</v>
      </c>
      <c r="D34" s="101">
        <v>1</v>
      </c>
      <c r="E34" s="102" t="s">
        <v>142</v>
      </c>
    </row>
    <row r="35" spans="1:5" s="154" customFormat="1" ht="7" hidden="1" x14ac:dyDescent="0.15">
      <c r="A35" s="92" t="s">
        <v>2546</v>
      </c>
      <c r="B35" s="92" t="s">
        <v>678</v>
      </c>
      <c r="C35" s="100" t="s">
        <v>2742</v>
      </c>
      <c r="D35" s="101">
        <v>1</v>
      </c>
      <c r="E35" s="102" t="s">
        <v>142</v>
      </c>
    </row>
    <row r="36" spans="1:5" s="154" customFormat="1" ht="7" hidden="1" x14ac:dyDescent="0.15">
      <c r="A36" s="92" t="s">
        <v>2547</v>
      </c>
      <c r="B36" s="92" t="s">
        <v>678</v>
      </c>
      <c r="C36" s="100" t="s">
        <v>2744</v>
      </c>
      <c r="D36" s="101">
        <v>1</v>
      </c>
      <c r="E36" s="102" t="s">
        <v>2745</v>
      </c>
    </row>
    <row r="37" spans="1:5" s="154" customFormat="1" ht="7" hidden="1" x14ac:dyDescent="0.15">
      <c r="A37" s="92" t="s">
        <v>2548</v>
      </c>
      <c r="B37" s="92" t="s">
        <v>674</v>
      </c>
      <c r="C37" s="100" t="s">
        <v>2742</v>
      </c>
      <c r="D37" s="101">
        <v>1</v>
      </c>
      <c r="E37" s="102" t="s">
        <v>142</v>
      </c>
    </row>
    <row r="38" spans="1:5" s="154" customFormat="1" ht="7" hidden="1" x14ac:dyDescent="0.15">
      <c r="A38" s="92" t="s">
        <v>2557</v>
      </c>
      <c r="B38" s="92" t="s">
        <v>674</v>
      </c>
      <c r="C38" s="100" t="s">
        <v>2744</v>
      </c>
      <c r="D38" s="101">
        <v>1</v>
      </c>
      <c r="E38" s="102" t="s">
        <v>2745</v>
      </c>
    </row>
    <row r="39" spans="1:5" s="154" customFormat="1" ht="7" hidden="1" x14ac:dyDescent="0.15">
      <c r="A39" s="92" t="s">
        <v>2558</v>
      </c>
      <c r="B39" s="92" t="s">
        <v>674</v>
      </c>
      <c r="C39" s="100" t="s">
        <v>2744</v>
      </c>
      <c r="D39" s="101">
        <v>1</v>
      </c>
      <c r="E39" s="102" t="s">
        <v>2745</v>
      </c>
    </row>
    <row r="40" spans="1:5" s="154" customFormat="1" ht="7" hidden="1" x14ac:dyDescent="0.15">
      <c r="A40" s="92" t="s">
        <v>2572</v>
      </c>
      <c r="B40" s="92" t="s">
        <v>340</v>
      </c>
      <c r="C40" s="100" t="s">
        <v>2742</v>
      </c>
      <c r="D40" s="101">
        <v>1</v>
      </c>
      <c r="E40" s="102" t="s">
        <v>142</v>
      </c>
    </row>
    <row r="41" spans="1:5" s="154" customFormat="1" ht="7" hidden="1" x14ac:dyDescent="0.15">
      <c r="A41" s="92" t="s">
        <v>2573</v>
      </c>
      <c r="B41" s="92" t="s">
        <v>678</v>
      </c>
      <c r="C41" s="100" t="s">
        <v>2744</v>
      </c>
      <c r="D41" s="101">
        <v>1</v>
      </c>
      <c r="E41" s="102" t="s">
        <v>2745</v>
      </c>
    </row>
    <row r="42" spans="1:5" s="154" customFormat="1" ht="7" hidden="1" x14ac:dyDescent="0.15">
      <c r="A42" s="92" t="s">
        <v>2574</v>
      </c>
      <c r="B42" s="92" t="s">
        <v>674</v>
      </c>
      <c r="C42" s="100" t="s">
        <v>2744</v>
      </c>
      <c r="D42" s="101">
        <v>1</v>
      </c>
      <c r="E42" s="102" t="s">
        <v>2745</v>
      </c>
    </row>
    <row r="43" spans="1:5" s="154" customFormat="1" ht="7" hidden="1" x14ac:dyDescent="0.15">
      <c r="A43" s="92" t="s">
        <v>2575</v>
      </c>
      <c r="B43" s="92" t="s">
        <v>674</v>
      </c>
      <c r="C43" s="100" t="s">
        <v>2744</v>
      </c>
      <c r="D43" s="101">
        <v>1</v>
      </c>
      <c r="E43" s="102" t="s">
        <v>2745</v>
      </c>
    </row>
    <row r="44" spans="1:5" s="154" customFormat="1" ht="7" hidden="1" x14ac:dyDescent="0.15">
      <c r="A44" s="92" t="s">
        <v>2583</v>
      </c>
      <c r="B44" s="92" t="s">
        <v>674</v>
      </c>
      <c r="C44" s="100" t="s">
        <v>2744</v>
      </c>
      <c r="D44" s="101">
        <v>1</v>
      </c>
      <c r="E44" s="102" t="s">
        <v>2745</v>
      </c>
    </row>
    <row r="45" spans="1:5" s="154" customFormat="1" ht="7" hidden="1" x14ac:dyDescent="0.15">
      <c r="A45" s="92" t="s">
        <v>2586</v>
      </c>
      <c r="B45" s="92" t="s">
        <v>674</v>
      </c>
      <c r="C45" s="100" t="s">
        <v>2742</v>
      </c>
      <c r="D45" s="101">
        <v>1</v>
      </c>
      <c r="E45" s="102" t="s">
        <v>142</v>
      </c>
    </row>
    <row r="46" spans="1:5" s="154" customFormat="1" ht="7" hidden="1" x14ac:dyDescent="0.15">
      <c r="A46" s="92" t="s">
        <v>2591</v>
      </c>
      <c r="B46" s="92" t="s">
        <v>216</v>
      </c>
      <c r="C46" s="100" t="s">
        <v>2742</v>
      </c>
      <c r="D46" s="101">
        <v>1</v>
      </c>
      <c r="E46" s="102" t="s">
        <v>142</v>
      </c>
    </row>
    <row r="47" spans="1:5" s="154" customFormat="1" ht="7" hidden="1" x14ac:dyDescent="0.15">
      <c r="A47" s="92" t="s">
        <v>2455</v>
      </c>
      <c r="B47" s="92" t="s">
        <v>489</v>
      </c>
      <c r="C47" s="100" t="s">
        <v>2266</v>
      </c>
      <c r="D47" s="101">
        <v>1</v>
      </c>
      <c r="E47" s="102" t="s">
        <v>840</v>
      </c>
    </row>
    <row r="48" spans="1:5" s="154" customFormat="1" ht="7" x14ac:dyDescent="0.15">
      <c r="A48" s="92" t="s">
        <v>2429</v>
      </c>
      <c r="B48" s="92" t="s">
        <v>1909</v>
      </c>
      <c r="C48" s="100" t="s">
        <v>2266</v>
      </c>
      <c r="D48" s="101">
        <v>1</v>
      </c>
      <c r="E48" s="102" t="s">
        <v>840</v>
      </c>
    </row>
    <row r="49" spans="1:5" s="154" customFormat="1" ht="7" hidden="1" x14ac:dyDescent="0.15">
      <c r="A49" s="92" t="s">
        <v>2435</v>
      </c>
      <c r="B49" s="92" t="s">
        <v>13</v>
      </c>
      <c r="C49" s="100" t="s">
        <v>2743</v>
      </c>
      <c r="D49" s="101">
        <v>1</v>
      </c>
      <c r="E49" s="102" t="s">
        <v>1352</v>
      </c>
    </row>
    <row r="50" spans="1:5" s="154" customFormat="1" ht="7" x14ac:dyDescent="0.15">
      <c r="A50" s="92" t="s">
        <v>2436</v>
      </c>
      <c r="B50" s="92" t="s">
        <v>489</v>
      </c>
      <c r="C50" s="100" t="s">
        <v>1790</v>
      </c>
      <c r="D50" s="101">
        <v>1</v>
      </c>
      <c r="E50" s="102" t="s">
        <v>840</v>
      </c>
    </row>
    <row r="51" spans="1:5" s="154" customFormat="1" ht="7" hidden="1" x14ac:dyDescent="0.15">
      <c r="A51" s="92" t="s">
        <v>2395</v>
      </c>
      <c r="B51" s="92" t="s">
        <v>253</v>
      </c>
      <c r="C51" s="100" t="s">
        <v>207</v>
      </c>
      <c r="D51" s="101">
        <v>1</v>
      </c>
      <c r="E51" s="102" t="s">
        <v>142</v>
      </c>
    </row>
    <row r="52" spans="1:5" s="154" customFormat="1" ht="7" hidden="1" x14ac:dyDescent="0.15">
      <c r="A52" s="92" t="s">
        <v>2550</v>
      </c>
      <c r="B52" s="92" t="s">
        <v>1405</v>
      </c>
      <c r="C52" s="100" t="s">
        <v>2746</v>
      </c>
      <c r="D52" s="101">
        <v>1</v>
      </c>
      <c r="E52" s="102" t="s">
        <v>2745</v>
      </c>
    </row>
    <row r="53" spans="1:5" s="154" customFormat="1" ht="7" hidden="1" x14ac:dyDescent="0.15">
      <c r="A53" s="92" t="s">
        <v>2551</v>
      </c>
      <c r="B53" s="92" t="s">
        <v>561</v>
      </c>
      <c r="C53" s="100" t="s">
        <v>1790</v>
      </c>
      <c r="D53" s="101">
        <v>1</v>
      </c>
      <c r="E53" s="102" t="s">
        <v>840</v>
      </c>
    </row>
    <row r="54" spans="1:5" s="154" customFormat="1" ht="7" hidden="1" x14ac:dyDescent="0.15">
      <c r="A54" s="92" t="s">
        <v>2400</v>
      </c>
      <c r="B54" s="92" t="s">
        <v>1669</v>
      </c>
      <c r="C54" s="100" t="s">
        <v>2747</v>
      </c>
      <c r="D54" s="101">
        <v>1</v>
      </c>
      <c r="E54" s="102" t="s">
        <v>142</v>
      </c>
    </row>
    <row r="55" spans="1:5" s="154" customFormat="1" ht="7" hidden="1" x14ac:dyDescent="0.15">
      <c r="A55" s="92" t="s">
        <v>2584</v>
      </c>
      <c r="B55" s="92" t="s">
        <v>2585</v>
      </c>
      <c r="C55" s="100" t="s">
        <v>2747</v>
      </c>
      <c r="D55" s="101">
        <v>1</v>
      </c>
      <c r="E55" s="102" t="s">
        <v>142</v>
      </c>
    </row>
    <row r="56" spans="1:5" s="154" customFormat="1" ht="7" hidden="1" x14ac:dyDescent="0.15">
      <c r="A56" s="92" t="s">
        <v>2587</v>
      </c>
      <c r="B56" s="92" t="s">
        <v>140</v>
      </c>
      <c r="C56" s="100" t="s">
        <v>207</v>
      </c>
      <c r="D56" s="101">
        <v>1</v>
      </c>
      <c r="E56" s="102" t="s">
        <v>142</v>
      </c>
    </row>
    <row r="57" spans="1:5" s="154" customFormat="1" ht="7" hidden="1" x14ac:dyDescent="0.15">
      <c r="A57" s="92" t="s">
        <v>2589</v>
      </c>
      <c r="B57" s="92" t="s">
        <v>347</v>
      </c>
      <c r="C57" s="100" t="s">
        <v>207</v>
      </c>
      <c r="D57" s="101">
        <v>1</v>
      </c>
      <c r="E57" s="102" t="s">
        <v>142</v>
      </c>
    </row>
    <row r="58" spans="1:5" s="154" customFormat="1" ht="7" x14ac:dyDescent="0.15">
      <c r="A58" s="92" t="s">
        <v>2323</v>
      </c>
      <c r="B58" s="92" t="s">
        <v>1227</v>
      </c>
      <c r="C58" s="100" t="s">
        <v>653</v>
      </c>
      <c r="D58" s="101">
        <v>0.58715596330275233</v>
      </c>
      <c r="E58" s="102" t="s">
        <v>458</v>
      </c>
    </row>
    <row r="59" spans="1:5" s="154" customFormat="1" ht="7" x14ac:dyDescent="0.15">
      <c r="A59" s="92" t="s">
        <v>2325</v>
      </c>
      <c r="B59" s="92" t="s">
        <v>526</v>
      </c>
      <c r="C59" s="100" t="s">
        <v>653</v>
      </c>
      <c r="D59" s="101">
        <v>0.41284403669724773</v>
      </c>
      <c r="E59" s="102" t="s">
        <v>840</v>
      </c>
    </row>
    <row r="60" spans="1:5" s="154" customFormat="1" ht="7" hidden="1" x14ac:dyDescent="0.15">
      <c r="A60" s="92" t="s">
        <v>2680</v>
      </c>
      <c r="B60" s="92" t="s">
        <v>361</v>
      </c>
      <c r="C60" s="187" t="s">
        <v>207</v>
      </c>
      <c r="D60" s="101">
        <v>1</v>
      </c>
      <c r="E60" s="102" t="s">
        <v>142</v>
      </c>
    </row>
    <row r="61" spans="1:5" s="154" customFormat="1" ht="7" hidden="1" x14ac:dyDescent="0.15">
      <c r="A61" s="92" t="s">
        <v>2381</v>
      </c>
      <c r="B61" s="92" t="s">
        <v>107</v>
      </c>
      <c r="C61" s="188" t="s">
        <v>2748</v>
      </c>
      <c r="D61" s="102">
        <v>0.20794500000000002</v>
      </c>
      <c r="E61" s="102" t="s">
        <v>142</v>
      </c>
    </row>
    <row r="62" spans="1:5" s="154" customFormat="1" ht="7" hidden="1" x14ac:dyDescent="0.15">
      <c r="A62" s="92" t="s">
        <v>2382</v>
      </c>
      <c r="B62" s="92" t="s">
        <v>232</v>
      </c>
      <c r="C62" s="188" t="s">
        <v>2748</v>
      </c>
      <c r="D62" s="102">
        <v>0.78810249999999993</v>
      </c>
      <c r="E62" s="102" t="s">
        <v>142</v>
      </c>
    </row>
    <row r="63" spans="1:5" s="154" customFormat="1" ht="7" hidden="1" x14ac:dyDescent="0.15">
      <c r="A63" s="92" t="s">
        <v>2385</v>
      </c>
      <c r="B63" s="92" t="s">
        <v>71</v>
      </c>
      <c r="C63" s="188" t="s">
        <v>481</v>
      </c>
      <c r="D63" s="102">
        <v>1</v>
      </c>
      <c r="E63" s="102" t="s">
        <v>840</v>
      </c>
    </row>
    <row r="64" spans="1:5" s="154" customFormat="1" ht="7" x14ac:dyDescent="0.15">
      <c r="A64" s="92" t="s">
        <v>2439</v>
      </c>
      <c r="B64" s="92" t="s">
        <v>317</v>
      </c>
      <c r="C64" s="188" t="s">
        <v>1378</v>
      </c>
      <c r="D64" s="102">
        <v>1</v>
      </c>
      <c r="E64" s="102" t="s">
        <v>142</v>
      </c>
    </row>
    <row r="65" spans="1:5" s="154" customFormat="1" ht="7" hidden="1" x14ac:dyDescent="0.15">
      <c r="A65" s="92" t="s">
        <v>2440</v>
      </c>
      <c r="B65" s="92" t="s">
        <v>317</v>
      </c>
      <c r="C65" s="188" t="s">
        <v>1378</v>
      </c>
      <c r="D65" s="102">
        <v>1</v>
      </c>
      <c r="E65" s="102" t="s">
        <v>142</v>
      </c>
    </row>
    <row r="66" spans="1:5" s="154" customFormat="1" ht="7" x14ac:dyDescent="0.15">
      <c r="A66" s="92" t="s">
        <v>2402</v>
      </c>
      <c r="B66" s="92" t="s">
        <v>71</v>
      </c>
      <c r="C66" s="101" t="s">
        <v>2749</v>
      </c>
      <c r="D66" s="102">
        <v>1</v>
      </c>
      <c r="E66" s="102" t="s">
        <v>142</v>
      </c>
    </row>
  </sheetData>
  <conditionalFormatting sqref="A1:A66">
    <cfRule type="duplicateValues" dxfId="25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8"/>
  <sheetViews>
    <sheetView showGridLines="0" workbookViewId="0">
      <pane ySplit="1" topLeftCell="A1339" activePane="bottomLeft" state="frozen"/>
      <selection pane="bottomLeft" activeCell="A1367" sqref="A1367:A1368"/>
    </sheetView>
  </sheetViews>
  <sheetFormatPr defaultColWidth="9.1796875" defaultRowHeight="7" x14ac:dyDescent="0.35"/>
  <cols>
    <col min="1" max="1" width="9.453125" style="154" customWidth="1"/>
    <col min="2" max="2" width="9.1796875" style="154"/>
    <col min="3" max="3" width="121.7265625" style="154" bestFit="1" customWidth="1"/>
    <col min="4" max="4" width="9.1796875" style="153"/>
    <col min="5" max="5" width="23.7265625" style="153" bestFit="1" customWidth="1"/>
    <col min="6" max="16384" width="9.1796875" style="154"/>
  </cols>
  <sheetData>
    <row r="1" spans="1:5" x14ac:dyDescent="0.35">
      <c r="A1" s="157" t="s">
        <v>4</v>
      </c>
      <c r="B1" s="157" t="s">
        <v>23</v>
      </c>
      <c r="C1" s="157" t="s">
        <v>14</v>
      </c>
      <c r="D1" s="158" t="s">
        <v>60</v>
      </c>
      <c r="E1" s="156" t="s">
        <v>114</v>
      </c>
    </row>
    <row r="2" spans="1:5" x14ac:dyDescent="0.35">
      <c r="A2" s="100" t="s">
        <v>192</v>
      </c>
      <c r="B2" s="100" t="s">
        <v>85</v>
      </c>
      <c r="C2" s="100" t="s">
        <v>218</v>
      </c>
      <c r="D2" s="102">
        <v>1</v>
      </c>
      <c r="E2" s="102" t="s">
        <v>115</v>
      </c>
    </row>
    <row r="3" spans="1:5" x14ac:dyDescent="0.35">
      <c r="A3" s="100" t="s">
        <v>212</v>
      </c>
      <c r="B3" s="100" t="s">
        <v>85</v>
      </c>
      <c r="C3" s="100" t="s">
        <v>218</v>
      </c>
      <c r="D3" s="102">
        <v>1</v>
      </c>
      <c r="E3" s="102" t="s">
        <v>115</v>
      </c>
    </row>
    <row r="4" spans="1:5" x14ac:dyDescent="0.35">
      <c r="A4" s="100" t="s">
        <v>213</v>
      </c>
      <c r="B4" s="100" t="s">
        <v>85</v>
      </c>
      <c r="C4" s="100" t="s">
        <v>218</v>
      </c>
      <c r="D4" s="102">
        <v>1</v>
      </c>
      <c r="E4" s="102" t="s">
        <v>115</v>
      </c>
    </row>
    <row r="5" spans="1:5" x14ac:dyDescent="0.35">
      <c r="A5" s="100" t="s">
        <v>195</v>
      </c>
      <c r="B5" s="100" t="s">
        <v>196</v>
      </c>
      <c r="C5" s="100" t="s">
        <v>310</v>
      </c>
      <c r="D5" s="102">
        <v>0.38452244897959181</v>
      </c>
      <c r="E5" s="102" t="s">
        <v>142</v>
      </c>
    </row>
    <row r="6" spans="1:5" x14ac:dyDescent="0.35">
      <c r="A6" s="100" t="s">
        <v>197</v>
      </c>
      <c r="B6" s="100" t="s">
        <v>198</v>
      </c>
      <c r="C6" s="100" t="s">
        <v>310</v>
      </c>
      <c r="D6" s="102">
        <v>0.35004081632653061</v>
      </c>
      <c r="E6" s="102" t="s">
        <v>142</v>
      </c>
    </row>
    <row r="7" spans="1:5" x14ac:dyDescent="0.35">
      <c r="A7" s="100" t="s">
        <v>199</v>
      </c>
      <c r="B7" s="100" t="s">
        <v>200</v>
      </c>
      <c r="C7" s="100" t="s">
        <v>310</v>
      </c>
      <c r="D7" s="102">
        <v>0.1273469387755102</v>
      </c>
      <c r="E7" s="102" t="s">
        <v>142</v>
      </c>
    </row>
    <row r="8" spans="1:5" x14ac:dyDescent="0.35">
      <c r="A8" s="100" t="s">
        <v>201</v>
      </c>
      <c r="B8" s="100" t="s">
        <v>202</v>
      </c>
      <c r="C8" s="100" t="s">
        <v>310</v>
      </c>
      <c r="D8" s="102">
        <v>9.5510204081632646E-2</v>
      </c>
      <c r="E8" s="102" t="s">
        <v>142</v>
      </c>
    </row>
    <row r="9" spans="1:5" x14ac:dyDescent="0.35">
      <c r="A9" s="100" t="s">
        <v>155</v>
      </c>
      <c r="B9" s="100" t="s">
        <v>88</v>
      </c>
      <c r="C9" s="100" t="s">
        <v>375</v>
      </c>
      <c r="D9" s="102">
        <v>0.5</v>
      </c>
      <c r="E9" s="102" t="s">
        <v>142</v>
      </c>
    </row>
    <row r="10" spans="1:5" x14ac:dyDescent="0.35">
      <c r="A10" s="100" t="s">
        <v>156</v>
      </c>
      <c r="B10" s="100" t="s">
        <v>89</v>
      </c>
      <c r="C10" s="100" t="s">
        <v>375</v>
      </c>
      <c r="D10" s="102">
        <v>0.5</v>
      </c>
      <c r="E10" s="102" t="s">
        <v>142</v>
      </c>
    </row>
    <row r="11" spans="1:5" x14ac:dyDescent="0.35">
      <c r="A11" s="100" t="s">
        <v>101</v>
      </c>
      <c r="B11" s="100" t="s">
        <v>87</v>
      </c>
      <c r="C11" s="100" t="s">
        <v>316</v>
      </c>
      <c r="D11" s="102">
        <v>0.21169621593014024</v>
      </c>
      <c r="E11" s="102" t="s">
        <v>220</v>
      </c>
    </row>
    <row r="12" spans="1:5" x14ac:dyDescent="0.35">
      <c r="A12" s="100" t="s">
        <v>106</v>
      </c>
      <c r="B12" s="100" t="s">
        <v>90</v>
      </c>
      <c r="C12" s="100" t="s">
        <v>316</v>
      </c>
      <c r="D12" s="102">
        <v>0.78830378406985979</v>
      </c>
      <c r="E12" s="102" t="s">
        <v>220</v>
      </c>
    </row>
    <row r="13" spans="1:5" x14ac:dyDescent="0.35">
      <c r="A13" s="100" t="s">
        <v>203</v>
      </c>
      <c r="B13" s="100" t="s">
        <v>102</v>
      </c>
      <c r="C13" s="100" t="s">
        <v>330</v>
      </c>
      <c r="D13" s="102">
        <v>1</v>
      </c>
      <c r="E13" s="102" t="s">
        <v>331</v>
      </c>
    </row>
    <row r="14" spans="1:5" x14ac:dyDescent="0.35">
      <c r="A14" s="100" t="s">
        <v>170</v>
      </c>
      <c r="B14" s="100" t="s">
        <v>58</v>
      </c>
      <c r="C14" s="100" t="s">
        <v>207</v>
      </c>
      <c r="D14" s="102">
        <v>1</v>
      </c>
      <c r="E14" s="102" t="s">
        <v>142</v>
      </c>
    </row>
    <row r="15" spans="1:5" x14ac:dyDescent="0.35">
      <c r="A15" s="100" t="s">
        <v>204</v>
      </c>
      <c r="B15" s="100" t="s">
        <v>102</v>
      </c>
      <c r="C15" s="100" t="s">
        <v>461</v>
      </c>
      <c r="D15" s="102">
        <v>1</v>
      </c>
      <c r="E15" s="102" t="s">
        <v>331</v>
      </c>
    </row>
    <row r="16" spans="1:5" x14ac:dyDescent="0.35">
      <c r="A16" s="100" t="s">
        <v>205</v>
      </c>
      <c r="B16" s="100" t="s">
        <v>102</v>
      </c>
      <c r="C16" s="100" t="s">
        <v>461</v>
      </c>
      <c r="D16" s="102">
        <v>1</v>
      </c>
      <c r="E16" s="102" t="s">
        <v>331</v>
      </c>
    </row>
    <row r="17" spans="1:5" x14ac:dyDescent="0.35">
      <c r="A17" s="100" t="s">
        <v>206</v>
      </c>
      <c r="B17" s="100" t="s">
        <v>102</v>
      </c>
      <c r="C17" s="100" t="s">
        <v>461</v>
      </c>
      <c r="D17" s="102">
        <v>1</v>
      </c>
      <c r="E17" s="102" t="s">
        <v>331</v>
      </c>
    </row>
    <row r="18" spans="1:5" x14ac:dyDescent="0.35">
      <c r="A18" s="100" t="s">
        <v>169</v>
      </c>
      <c r="B18" s="100" t="s">
        <v>58</v>
      </c>
      <c r="C18" s="100" t="s">
        <v>207</v>
      </c>
      <c r="D18" s="102">
        <v>1</v>
      </c>
      <c r="E18" s="102" t="s">
        <v>142</v>
      </c>
    </row>
    <row r="19" spans="1:5" x14ac:dyDescent="0.35">
      <c r="A19" s="100" t="s">
        <v>168</v>
      </c>
      <c r="B19" s="100" t="s">
        <v>58</v>
      </c>
      <c r="C19" s="100" t="s">
        <v>207</v>
      </c>
      <c r="D19" s="102">
        <v>1</v>
      </c>
      <c r="E19" s="102" t="s">
        <v>142</v>
      </c>
    </row>
    <row r="20" spans="1:5" x14ac:dyDescent="0.35">
      <c r="A20" s="100" t="s">
        <v>194</v>
      </c>
      <c r="B20" s="100" t="s">
        <v>102</v>
      </c>
      <c r="C20" s="100" t="s">
        <v>330</v>
      </c>
      <c r="D20" s="102">
        <v>1</v>
      </c>
      <c r="E20" s="102" t="s">
        <v>331</v>
      </c>
    </row>
    <row r="21" spans="1:5" x14ac:dyDescent="0.35">
      <c r="A21" s="100" t="s">
        <v>309</v>
      </c>
      <c r="B21" s="100" t="s">
        <v>13</v>
      </c>
      <c r="C21" s="100" t="s">
        <v>463</v>
      </c>
      <c r="D21" s="102">
        <v>1</v>
      </c>
      <c r="E21" s="102" t="s">
        <v>458</v>
      </c>
    </row>
    <row r="22" spans="1:5" x14ac:dyDescent="0.35">
      <c r="A22" s="100" t="s">
        <v>99</v>
      </c>
      <c r="B22" s="100" t="s">
        <v>66</v>
      </c>
      <c r="C22" s="100" t="s">
        <v>312</v>
      </c>
      <c r="D22" s="102">
        <v>0.59167346938775511</v>
      </c>
      <c r="E22" s="102" t="s">
        <v>142</v>
      </c>
    </row>
    <row r="23" spans="1:5" x14ac:dyDescent="0.35">
      <c r="A23" s="100" t="s">
        <v>100</v>
      </c>
      <c r="B23" s="100" t="s">
        <v>65</v>
      </c>
      <c r="C23" s="100" t="s">
        <v>312</v>
      </c>
      <c r="D23" s="102">
        <v>0.40799999999999997</v>
      </c>
      <c r="E23" s="102" t="s">
        <v>142</v>
      </c>
    </row>
    <row r="24" spans="1:5" x14ac:dyDescent="0.35">
      <c r="A24" s="100" t="s">
        <v>235</v>
      </c>
      <c r="B24" s="100" t="s">
        <v>11</v>
      </c>
      <c r="C24" s="100" t="s">
        <v>380</v>
      </c>
      <c r="D24" s="159" t="s">
        <v>403</v>
      </c>
      <c r="E24" s="102" t="s">
        <v>403</v>
      </c>
    </row>
    <row r="25" spans="1:5" x14ac:dyDescent="0.35">
      <c r="A25" s="100" t="s">
        <v>248</v>
      </c>
      <c r="B25" s="100" t="s">
        <v>13</v>
      </c>
      <c r="C25" s="100" t="s">
        <v>380</v>
      </c>
      <c r="D25" s="159" t="s">
        <v>403</v>
      </c>
      <c r="E25" s="102" t="s">
        <v>403</v>
      </c>
    </row>
    <row r="26" spans="1:5" x14ac:dyDescent="0.35">
      <c r="A26" s="100" t="s">
        <v>236</v>
      </c>
      <c r="B26" s="100" t="s">
        <v>237</v>
      </c>
      <c r="C26" s="100" t="s">
        <v>380</v>
      </c>
      <c r="D26" s="159" t="s">
        <v>403</v>
      </c>
      <c r="E26" s="102" t="s">
        <v>403</v>
      </c>
    </row>
    <row r="27" spans="1:5" x14ac:dyDescent="0.35">
      <c r="A27" s="100" t="s">
        <v>145</v>
      </c>
      <c r="B27" s="100" t="s">
        <v>107</v>
      </c>
      <c r="C27" s="100" t="s">
        <v>376</v>
      </c>
      <c r="D27" s="159" t="s">
        <v>403</v>
      </c>
      <c r="E27" s="102" t="s">
        <v>403</v>
      </c>
    </row>
    <row r="28" spans="1:5" x14ac:dyDescent="0.35">
      <c r="A28" s="100" t="s">
        <v>343</v>
      </c>
      <c r="B28" s="100" t="s">
        <v>11</v>
      </c>
      <c r="C28" s="100" t="s">
        <v>376</v>
      </c>
      <c r="D28" s="159" t="s">
        <v>403</v>
      </c>
      <c r="E28" s="102" t="s">
        <v>403</v>
      </c>
    </row>
    <row r="29" spans="1:5" x14ac:dyDescent="0.35">
      <c r="A29" s="100" t="s">
        <v>326</v>
      </c>
      <c r="B29" s="100" t="s">
        <v>102</v>
      </c>
      <c r="C29" s="100" t="s">
        <v>378</v>
      </c>
      <c r="D29" s="159" t="s">
        <v>403</v>
      </c>
      <c r="E29" s="102" t="s">
        <v>403</v>
      </c>
    </row>
    <row r="30" spans="1:5" x14ac:dyDescent="0.35">
      <c r="A30" s="100" t="s">
        <v>327</v>
      </c>
      <c r="B30" s="100" t="s">
        <v>102</v>
      </c>
      <c r="C30" s="100" t="s">
        <v>378</v>
      </c>
      <c r="D30" s="159" t="s">
        <v>403</v>
      </c>
      <c r="E30" s="102" t="s">
        <v>403</v>
      </c>
    </row>
    <row r="31" spans="1:5" x14ac:dyDescent="0.35">
      <c r="A31" s="100" t="s">
        <v>320</v>
      </c>
      <c r="B31" s="100" t="s">
        <v>102</v>
      </c>
      <c r="C31" s="100" t="s">
        <v>378</v>
      </c>
      <c r="D31" s="159" t="s">
        <v>403</v>
      </c>
      <c r="E31" s="102" t="s">
        <v>403</v>
      </c>
    </row>
    <row r="32" spans="1:5" x14ac:dyDescent="0.35">
      <c r="A32" s="100" t="s">
        <v>321</v>
      </c>
      <c r="B32" s="100" t="s">
        <v>102</v>
      </c>
      <c r="C32" s="100" t="s">
        <v>378</v>
      </c>
      <c r="D32" s="159" t="s">
        <v>403</v>
      </c>
      <c r="E32" s="102" t="s">
        <v>403</v>
      </c>
    </row>
    <row r="33" spans="1:5" x14ac:dyDescent="0.35">
      <c r="A33" s="100" t="s">
        <v>328</v>
      </c>
      <c r="B33" s="100" t="s">
        <v>13</v>
      </c>
      <c r="C33" s="100" t="s">
        <v>378</v>
      </c>
      <c r="D33" s="159" t="s">
        <v>403</v>
      </c>
      <c r="E33" s="102" t="s">
        <v>403</v>
      </c>
    </row>
    <row r="34" spans="1:5" x14ac:dyDescent="0.35">
      <c r="A34" s="100" t="s">
        <v>322</v>
      </c>
      <c r="B34" s="100" t="s">
        <v>13</v>
      </c>
      <c r="C34" s="100" t="s">
        <v>378</v>
      </c>
      <c r="D34" s="159" t="s">
        <v>403</v>
      </c>
      <c r="E34" s="102" t="s">
        <v>403</v>
      </c>
    </row>
    <row r="35" spans="1:5" x14ac:dyDescent="0.35">
      <c r="A35" s="100" t="s">
        <v>323</v>
      </c>
      <c r="B35" s="100" t="s">
        <v>13</v>
      </c>
      <c r="C35" s="100" t="s">
        <v>378</v>
      </c>
      <c r="D35" s="159" t="s">
        <v>403</v>
      </c>
      <c r="E35" s="102" t="s">
        <v>403</v>
      </c>
    </row>
    <row r="36" spans="1:5" x14ac:dyDescent="0.35">
      <c r="A36" s="100" t="s">
        <v>238</v>
      </c>
      <c r="B36" s="100" t="s">
        <v>109</v>
      </c>
      <c r="C36" s="100" t="s">
        <v>332</v>
      </c>
      <c r="D36" s="102">
        <v>0.1780661224489796</v>
      </c>
      <c r="E36" s="102" t="s">
        <v>333</v>
      </c>
    </row>
    <row r="37" spans="1:5" x14ac:dyDescent="0.35">
      <c r="A37" s="100" t="s">
        <v>239</v>
      </c>
      <c r="B37" s="100" t="s">
        <v>107</v>
      </c>
      <c r="C37" s="100" t="s">
        <v>332</v>
      </c>
      <c r="D37" s="102">
        <v>0.38</v>
      </c>
      <c r="E37" s="102" t="s">
        <v>333</v>
      </c>
    </row>
    <row r="38" spans="1:5" x14ac:dyDescent="0.35">
      <c r="A38" s="100" t="s">
        <v>240</v>
      </c>
      <c r="B38" s="100" t="s">
        <v>241</v>
      </c>
      <c r="C38" s="100" t="s">
        <v>332</v>
      </c>
      <c r="D38" s="102">
        <v>0.27877551020408164</v>
      </c>
      <c r="E38" s="102" t="s">
        <v>333</v>
      </c>
    </row>
    <row r="39" spans="1:5" x14ac:dyDescent="0.35">
      <c r="A39" s="100" t="s">
        <v>329</v>
      </c>
      <c r="B39" s="100" t="s">
        <v>39</v>
      </c>
      <c r="C39" s="100" t="s">
        <v>332</v>
      </c>
      <c r="D39" s="102">
        <v>0.16326530612244897</v>
      </c>
      <c r="E39" s="102" t="s">
        <v>333</v>
      </c>
    </row>
    <row r="40" spans="1:5" x14ac:dyDescent="0.35">
      <c r="A40" s="100" t="s">
        <v>225</v>
      </c>
      <c r="B40" s="100" t="s">
        <v>48</v>
      </c>
      <c r="C40" s="100" t="s">
        <v>334</v>
      </c>
      <c r="D40" s="102">
        <v>1</v>
      </c>
      <c r="E40" s="102" t="s">
        <v>142</v>
      </c>
    </row>
    <row r="41" spans="1:5" x14ac:dyDescent="0.35">
      <c r="A41" s="100" t="s">
        <v>193</v>
      </c>
      <c r="B41" s="100" t="s">
        <v>85</v>
      </c>
      <c r="C41" s="100" t="s">
        <v>218</v>
      </c>
      <c r="D41" s="102">
        <v>1</v>
      </c>
      <c r="E41" s="102" t="s">
        <v>115</v>
      </c>
    </row>
    <row r="42" spans="1:5" x14ac:dyDescent="0.35">
      <c r="A42" s="100" t="s">
        <v>214</v>
      </c>
      <c r="B42" s="100" t="s">
        <v>85</v>
      </c>
      <c r="C42" s="100" t="s">
        <v>373</v>
      </c>
      <c r="D42" s="102">
        <v>1</v>
      </c>
      <c r="E42" s="102" t="s">
        <v>115</v>
      </c>
    </row>
    <row r="43" spans="1:5" x14ac:dyDescent="0.35">
      <c r="A43" s="100" t="s">
        <v>215</v>
      </c>
      <c r="B43" s="100" t="s">
        <v>85</v>
      </c>
      <c r="C43" s="100" t="s">
        <v>373</v>
      </c>
      <c r="D43" s="102">
        <v>1</v>
      </c>
      <c r="E43" s="102" t="s">
        <v>115</v>
      </c>
    </row>
    <row r="44" spans="1:5" x14ac:dyDescent="0.35">
      <c r="A44" s="100" t="s">
        <v>224</v>
      </c>
      <c r="B44" s="100" t="s">
        <v>85</v>
      </c>
      <c r="C44" s="100" t="s">
        <v>373</v>
      </c>
      <c r="D44" s="102">
        <v>1</v>
      </c>
      <c r="E44" s="102" t="s">
        <v>115</v>
      </c>
    </row>
    <row r="45" spans="1:5" x14ac:dyDescent="0.35">
      <c r="A45" s="100" t="s">
        <v>227</v>
      </c>
      <c r="B45" s="100" t="s">
        <v>85</v>
      </c>
      <c r="C45" s="100" t="s">
        <v>373</v>
      </c>
      <c r="D45" s="102">
        <v>1</v>
      </c>
      <c r="E45" s="102" t="s">
        <v>115</v>
      </c>
    </row>
    <row r="46" spans="1:5" x14ac:dyDescent="0.35">
      <c r="A46" s="100" t="s">
        <v>208</v>
      </c>
      <c r="B46" s="100" t="s">
        <v>48</v>
      </c>
      <c r="C46" s="100" t="s">
        <v>371</v>
      </c>
      <c r="D46" s="102">
        <v>0.16326530612244897</v>
      </c>
      <c r="E46" s="102" t="s">
        <v>372</v>
      </c>
    </row>
    <row r="47" spans="1:5" x14ac:dyDescent="0.35">
      <c r="A47" s="100" t="s">
        <v>209</v>
      </c>
      <c r="B47" s="100" t="s">
        <v>108</v>
      </c>
      <c r="C47" s="100" t="s">
        <v>371</v>
      </c>
      <c r="D47" s="102">
        <v>0.51</v>
      </c>
      <c r="E47" s="102" t="s">
        <v>372</v>
      </c>
    </row>
    <row r="48" spans="1:5" x14ac:dyDescent="0.35">
      <c r="A48" s="100" t="s">
        <v>356</v>
      </c>
      <c r="B48" s="100" t="s">
        <v>216</v>
      </c>
      <c r="C48" s="100" t="s">
        <v>371</v>
      </c>
      <c r="D48" s="102">
        <v>0.32571428571428573</v>
      </c>
      <c r="E48" s="102" t="s">
        <v>372</v>
      </c>
    </row>
    <row r="49" spans="1:5" x14ac:dyDescent="0.35">
      <c r="A49" s="100" t="s">
        <v>152</v>
      </c>
      <c r="B49" s="100" t="s">
        <v>153</v>
      </c>
      <c r="C49" s="100" t="s">
        <v>314</v>
      </c>
      <c r="D49" s="102">
        <v>0.5</v>
      </c>
      <c r="E49" s="102" t="s">
        <v>211</v>
      </c>
    </row>
    <row r="50" spans="1:5" x14ac:dyDescent="0.35">
      <c r="A50" s="100" t="s">
        <v>154</v>
      </c>
      <c r="B50" s="100" t="s">
        <v>146</v>
      </c>
      <c r="C50" s="100" t="s">
        <v>314</v>
      </c>
      <c r="D50" s="102">
        <v>0.5</v>
      </c>
      <c r="E50" s="102" t="s">
        <v>211</v>
      </c>
    </row>
    <row r="51" spans="1:5" x14ac:dyDescent="0.35">
      <c r="A51" s="100" t="s">
        <v>172</v>
      </c>
      <c r="B51" s="100" t="s">
        <v>146</v>
      </c>
      <c r="C51" s="100" t="s">
        <v>311</v>
      </c>
      <c r="D51" s="102">
        <v>0.49946122448979591</v>
      </c>
      <c r="E51" s="102" t="s">
        <v>211</v>
      </c>
    </row>
    <row r="52" spans="1:5" x14ac:dyDescent="0.35">
      <c r="A52" s="100" t="s">
        <v>173</v>
      </c>
      <c r="B52" s="100" t="s">
        <v>153</v>
      </c>
      <c r="C52" s="100" t="s">
        <v>311</v>
      </c>
      <c r="D52" s="102">
        <v>0.49946122448979591</v>
      </c>
      <c r="E52" s="102" t="s">
        <v>211</v>
      </c>
    </row>
    <row r="53" spans="1:5" x14ac:dyDescent="0.35">
      <c r="A53" s="100" t="s">
        <v>147</v>
      </c>
      <c r="B53" s="100" t="s">
        <v>148</v>
      </c>
      <c r="C53" s="100" t="s">
        <v>313</v>
      </c>
      <c r="D53" s="102">
        <v>0.66417910447761197</v>
      </c>
      <c r="E53" s="102" t="s">
        <v>142</v>
      </c>
    </row>
    <row r="54" spans="1:5" x14ac:dyDescent="0.35">
      <c r="A54" s="100" t="s">
        <v>149</v>
      </c>
      <c r="B54" s="100" t="s">
        <v>150</v>
      </c>
      <c r="C54" s="100" t="s">
        <v>313</v>
      </c>
      <c r="D54" s="102">
        <v>0.33582089552238809</v>
      </c>
      <c r="E54" s="102" t="s">
        <v>142</v>
      </c>
    </row>
    <row r="55" spans="1:5" x14ac:dyDescent="0.35">
      <c r="A55" s="100" t="s">
        <v>174</v>
      </c>
      <c r="B55" s="100" t="s">
        <v>148</v>
      </c>
      <c r="C55" s="100" t="s">
        <v>313</v>
      </c>
      <c r="D55" s="102">
        <v>0.66417910447761197</v>
      </c>
      <c r="E55" s="102" t="s">
        <v>142</v>
      </c>
    </row>
    <row r="56" spans="1:5" x14ac:dyDescent="0.35">
      <c r="A56" s="100" t="s">
        <v>175</v>
      </c>
      <c r="B56" s="100" t="s">
        <v>150</v>
      </c>
      <c r="C56" s="100" t="s">
        <v>313</v>
      </c>
      <c r="D56" s="102">
        <v>0.33582089552238809</v>
      </c>
      <c r="E56" s="102" t="s">
        <v>142</v>
      </c>
    </row>
    <row r="57" spans="1:5" x14ac:dyDescent="0.35">
      <c r="A57" s="100" t="s">
        <v>176</v>
      </c>
      <c r="B57" s="100" t="s">
        <v>148</v>
      </c>
      <c r="C57" s="100" t="s">
        <v>313</v>
      </c>
      <c r="D57" s="102">
        <v>0.66417910447761197</v>
      </c>
      <c r="E57" s="102" t="s">
        <v>142</v>
      </c>
    </row>
    <row r="58" spans="1:5" x14ac:dyDescent="0.35">
      <c r="A58" s="100" t="s">
        <v>177</v>
      </c>
      <c r="B58" s="100" t="s">
        <v>150</v>
      </c>
      <c r="C58" s="100" t="s">
        <v>313</v>
      </c>
      <c r="D58" s="102">
        <v>0.33582089552238809</v>
      </c>
      <c r="E58" s="102" t="s">
        <v>142</v>
      </c>
    </row>
    <row r="59" spans="1:5" x14ac:dyDescent="0.35">
      <c r="A59" s="100" t="s">
        <v>111</v>
      </c>
      <c r="B59" s="100" t="s">
        <v>98</v>
      </c>
      <c r="C59" s="100" t="s">
        <v>379</v>
      </c>
      <c r="D59" s="159" t="s">
        <v>403</v>
      </c>
      <c r="E59" s="102" t="s">
        <v>403</v>
      </c>
    </row>
    <row r="60" spans="1:5" x14ac:dyDescent="0.35">
      <c r="A60" s="100" t="s">
        <v>233</v>
      </c>
      <c r="B60" s="100" t="s">
        <v>234</v>
      </c>
      <c r="C60" s="100" t="s">
        <v>207</v>
      </c>
      <c r="D60" s="102">
        <v>1</v>
      </c>
      <c r="E60" s="102" t="s">
        <v>142</v>
      </c>
    </row>
    <row r="61" spans="1:5" x14ac:dyDescent="0.35">
      <c r="A61" s="100" t="s">
        <v>228</v>
      </c>
      <c r="B61" s="100" t="s">
        <v>109</v>
      </c>
      <c r="C61" s="100" t="s">
        <v>377</v>
      </c>
      <c r="D61" s="159">
        <v>1</v>
      </c>
      <c r="E61" s="102" t="s">
        <v>220</v>
      </c>
    </row>
    <row r="62" spans="1:5" x14ac:dyDescent="0.35">
      <c r="A62" s="100" t="s">
        <v>229</v>
      </c>
      <c r="B62" s="100" t="s">
        <v>109</v>
      </c>
      <c r="C62" s="100" t="s">
        <v>377</v>
      </c>
      <c r="D62" s="159">
        <v>1</v>
      </c>
      <c r="E62" s="102" t="s">
        <v>220</v>
      </c>
    </row>
    <row r="63" spans="1:5" x14ac:dyDescent="0.35">
      <c r="A63" s="100" t="s">
        <v>357</v>
      </c>
      <c r="B63" s="100" t="s">
        <v>109</v>
      </c>
      <c r="C63" s="100" t="s">
        <v>377</v>
      </c>
      <c r="D63" s="159">
        <v>1</v>
      </c>
      <c r="E63" s="102" t="s">
        <v>220</v>
      </c>
    </row>
    <row r="64" spans="1:5" x14ac:dyDescent="0.35">
      <c r="A64" s="100" t="s">
        <v>180</v>
      </c>
      <c r="B64" s="100" t="s">
        <v>178</v>
      </c>
      <c r="C64" s="100" t="s">
        <v>207</v>
      </c>
      <c r="D64" s="102">
        <v>0.44680851063829785</v>
      </c>
      <c r="E64" s="102" t="s">
        <v>142</v>
      </c>
    </row>
    <row r="65" spans="1:5" x14ac:dyDescent="0.35">
      <c r="A65" s="100" t="s">
        <v>183</v>
      </c>
      <c r="B65" s="100" t="s">
        <v>182</v>
      </c>
      <c r="C65" s="100" t="s">
        <v>207</v>
      </c>
      <c r="D65" s="102">
        <v>0.48919148936170215</v>
      </c>
      <c r="E65" s="102" t="s">
        <v>142</v>
      </c>
    </row>
    <row r="66" spans="1:5" x14ac:dyDescent="0.35">
      <c r="A66" s="100" t="s">
        <v>187</v>
      </c>
      <c r="B66" s="100" t="s">
        <v>185</v>
      </c>
      <c r="C66" s="100" t="s">
        <v>207</v>
      </c>
      <c r="D66" s="102">
        <v>6.3829787234042548E-2</v>
      </c>
      <c r="E66" s="102" t="s">
        <v>142</v>
      </c>
    </row>
    <row r="67" spans="1:5" x14ac:dyDescent="0.35">
      <c r="A67" s="100" t="s">
        <v>135</v>
      </c>
      <c r="B67" s="100" t="s">
        <v>117</v>
      </c>
      <c r="C67" s="100" t="s">
        <v>315</v>
      </c>
      <c r="D67" s="102">
        <v>0.32595918367346938</v>
      </c>
      <c r="E67" s="102" t="s">
        <v>220</v>
      </c>
    </row>
    <row r="68" spans="1:5" x14ac:dyDescent="0.35">
      <c r="A68" s="100" t="s">
        <v>136</v>
      </c>
      <c r="B68" s="100" t="s">
        <v>120</v>
      </c>
      <c r="C68" s="100" t="s">
        <v>315</v>
      </c>
      <c r="D68" s="102">
        <v>0.51377142857142855</v>
      </c>
      <c r="E68" s="102" t="s">
        <v>220</v>
      </c>
    </row>
    <row r="69" spans="1:5" x14ac:dyDescent="0.35">
      <c r="A69" s="100" t="s">
        <v>137</v>
      </c>
      <c r="B69" s="100" t="s">
        <v>83</v>
      </c>
      <c r="C69" s="100" t="s">
        <v>315</v>
      </c>
      <c r="D69" s="102">
        <v>6.0979591836734695E-2</v>
      </c>
      <c r="E69" s="102" t="s">
        <v>220</v>
      </c>
    </row>
    <row r="70" spans="1:5" x14ac:dyDescent="0.35">
      <c r="A70" s="100" t="s">
        <v>138</v>
      </c>
      <c r="B70" s="100" t="s">
        <v>121</v>
      </c>
      <c r="C70" s="100" t="s">
        <v>315</v>
      </c>
      <c r="D70" s="102">
        <v>4.8979591836734691E-2</v>
      </c>
      <c r="E70" s="102" t="s">
        <v>220</v>
      </c>
    </row>
    <row r="71" spans="1:5" x14ac:dyDescent="0.35">
      <c r="A71" s="100" t="s">
        <v>139</v>
      </c>
      <c r="B71" s="100" t="s">
        <v>123</v>
      </c>
      <c r="C71" s="100" t="s">
        <v>315</v>
      </c>
      <c r="D71" s="102">
        <v>4.8979591836734691E-2</v>
      </c>
      <c r="E71" s="102" t="s">
        <v>220</v>
      </c>
    </row>
    <row r="72" spans="1:5" x14ac:dyDescent="0.35">
      <c r="A72" s="100" t="s">
        <v>126</v>
      </c>
      <c r="B72" s="100" t="s">
        <v>121</v>
      </c>
      <c r="C72" s="100" t="s">
        <v>374</v>
      </c>
      <c r="D72" s="102">
        <v>0.38</v>
      </c>
      <c r="E72" s="102" t="s">
        <v>220</v>
      </c>
    </row>
    <row r="73" spans="1:5" x14ac:dyDescent="0.35">
      <c r="A73" s="100" t="s">
        <v>127</v>
      </c>
      <c r="B73" s="100" t="s">
        <v>123</v>
      </c>
      <c r="C73" s="100" t="s">
        <v>374</v>
      </c>
      <c r="D73" s="102">
        <v>0.08</v>
      </c>
      <c r="E73" s="102" t="s">
        <v>220</v>
      </c>
    </row>
    <row r="74" spans="1:5" x14ac:dyDescent="0.35">
      <c r="A74" s="100" t="s">
        <v>128</v>
      </c>
      <c r="B74" s="100" t="s">
        <v>117</v>
      </c>
      <c r="C74" s="100" t="s">
        <v>374</v>
      </c>
      <c r="D74" s="102">
        <v>7.3408163265306123E-2</v>
      </c>
      <c r="E74" s="102" t="s">
        <v>220</v>
      </c>
    </row>
    <row r="75" spans="1:5" x14ac:dyDescent="0.35">
      <c r="A75" s="100" t="s">
        <v>129</v>
      </c>
      <c r="B75" s="100" t="s">
        <v>120</v>
      </c>
      <c r="C75" s="100" t="s">
        <v>374</v>
      </c>
      <c r="D75" s="102">
        <v>0.43244081632653059</v>
      </c>
      <c r="E75" s="102" t="s">
        <v>220</v>
      </c>
    </row>
    <row r="76" spans="1:5" x14ac:dyDescent="0.35">
      <c r="A76" s="100" t="s">
        <v>130</v>
      </c>
      <c r="B76" s="100" t="s">
        <v>83</v>
      </c>
      <c r="C76" s="100" t="s">
        <v>374</v>
      </c>
      <c r="D76" s="102">
        <v>0.42391836734693877</v>
      </c>
      <c r="E76" s="102" t="s">
        <v>220</v>
      </c>
    </row>
    <row r="77" spans="1:5" x14ac:dyDescent="0.35">
      <c r="A77" s="100" t="s">
        <v>131</v>
      </c>
      <c r="B77" s="100" t="s">
        <v>121</v>
      </c>
      <c r="C77" s="100" t="s">
        <v>374</v>
      </c>
      <c r="D77" s="102">
        <v>2.8212244897959187E-2</v>
      </c>
      <c r="E77" s="102" t="s">
        <v>220</v>
      </c>
    </row>
    <row r="78" spans="1:5" x14ac:dyDescent="0.35">
      <c r="A78" s="100" t="s">
        <v>132</v>
      </c>
      <c r="B78" s="100" t="s">
        <v>123</v>
      </c>
      <c r="C78" s="100" t="s">
        <v>374</v>
      </c>
      <c r="D78" s="102">
        <v>4.0751020408163266E-2</v>
      </c>
      <c r="E78" s="102" t="s">
        <v>220</v>
      </c>
    </row>
    <row r="79" spans="1:5" x14ac:dyDescent="0.35">
      <c r="A79" s="100" t="s">
        <v>133</v>
      </c>
      <c r="B79" s="100" t="s">
        <v>83</v>
      </c>
      <c r="C79" s="100" t="s">
        <v>374</v>
      </c>
      <c r="D79" s="102">
        <v>0.83608163265306124</v>
      </c>
      <c r="E79" s="102" t="s">
        <v>220</v>
      </c>
    </row>
    <row r="80" spans="1:5" x14ac:dyDescent="0.35">
      <c r="A80" s="100" t="s">
        <v>134</v>
      </c>
      <c r="B80" s="100" t="s">
        <v>125</v>
      </c>
      <c r="C80" s="100" t="s">
        <v>374</v>
      </c>
      <c r="D80" s="102">
        <v>0.16300408163265306</v>
      </c>
      <c r="E80" s="102" t="s">
        <v>220</v>
      </c>
    </row>
    <row r="81" spans="1:5" x14ac:dyDescent="0.35">
      <c r="A81" s="100" t="s">
        <v>181</v>
      </c>
      <c r="B81" s="100" t="s">
        <v>178</v>
      </c>
      <c r="C81" s="100" t="s">
        <v>207</v>
      </c>
      <c r="D81" s="102">
        <v>0.44680851063829785</v>
      </c>
      <c r="E81" s="102" t="s">
        <v>142</v>
      </c>
    </row>
    <row r="82" spans="1:5" x14ac:dyDescent="0.35">
      <c r="A82" s="100" t="s">
        <v>184</v>
      </c>
      <c r="B82" s="100" t="s">
        <v>182</v>
      </c>
      <c r="C82" s="100" t="s">
        <v>207</v>
      </c>
      <c r="D82" s="102">
        <v>0.48919148936170215</v>
      </c>
      <c r="E82" s="102" t="s">
        <v>142</v>
      </c>
    </row>
    <row r="83" spans="1:5" x14ac:dyDescent="0.35">
      <c r="A83" s="100" t="s">
        <v>188</v>
      </c>
      <c r="B83" s="100" t="s">
        <v>185</v>
      </c>
      <c r="C83" s="100" t="s">
        <v>207</v>
      </c>
      <c r="D83" s="102">
        <v>6.3829787234042548E-2</v>
      </c>
      <c r="E83" s="102" t="s">
        <v>142</v>
      </c>
    </row>
    <row r="84" spans="1:5" x14ac:dyDescent="0.35">
      <c r="A84" s="100" t="s">
        <v>118</v>
      </c>
      <c r="B84" s="100" t="s">
        <v>83</v>
      </c>
      <c r="C84" s="100" t="s">
        <v>207</v>
      </c>
      <c r="D84" s="102">
        <v>1</v>
      </c>
      <c r="E84" s="102" t="s">
        <v>142</v>
      </c>
    </row>
    <row r="85" spans="1:5" x14ac:dyDescent="0.35">
      <c r="A85" s="100" t="s">
        <v>358</v>
      </c>
      <c r="B85" s="100" t="s">
        <v>359</v>
      </c>
      <c r="C85" s="100" t="s">
        <v>381</v>
      </c>
      <c r="D85" s="159" t="s">
        <v>403</v>
      </c>
      <c r="E85" s="102" t="s">
        <v>403</v>
      </c>
    </row>
    <row r="86" spans="1:5" x14ac:dyDescent="0.35">
      <c r="A86" s="100" t="s">
        <v>360</v>
      </c>
      <c r="B86" s="100" t="s">
        <v>361</v>
      </c>
      <c r="C86" s="100" t="s">
        <v>381</v>
      </c>
      <c r="D86" s="159" t="s">
        <v>403</v>
      </c>
      <c r="E86" s="102" t="s">
        <v>403</v>
      </c>
    </row>
    <row r="87" spans="1:5" x14ac:dyDescent="0.35">
      <c r="A87" s="100" t="s">
        <v>362</v>
      </c>
      <c r="B87" s="100" t="s">
        <v>363</v>
      </c>
      <c r="C87" s="100" t="s">
        <v>381</v>
      </c>
      <c r="D87" s="159" t="s">
        <v>403</v>
      </c>
      <c r="E87" s="102" t="s">
        <v>403</v>
      </c>
    </row>
    <row r="88" spans="1:5" x14ac:dyDescent="0.35">
      <c r="A88" s="100" t="s">
        <v>364</v>
      </c>
      <c r="B88" s="100" t="s">
        <v>365</v>
      </c>
      <c r="C88" s="100" t="s">
        <v>207</v>
      </c>
      <c r="D88" s="102">
        <v>0.18551020408163266</v>
      </c>
      <c r="E88" s="102" t="s">
        <v>142</v>
      </c>
    </row>
    <row r="89" spans="1:5" x14ac:dyDescent="0.35">
      <c r="A89" s="100" t="s">
        <v>367</v>
      </c>
      <c r="B89" s="100" t="s">
        <v>368</v>
      </c>
      <c r="C89" s="100" t="s">
        <v>207</v>
      </c>
      <c r="D89" s="102">
        <v>0.32448979591836735</v>
      </c>
      <c r="E89" s="102" t="s">
        <v>142</v>
      </c>
    </row>
    <row r="90" spans="1:5" x14ac:dyDescent="0.35">
      <c r="A90" s="100" t="s">
        <v>369</v>
      </c>
      <c r="B90" s="100" t="s">
        <v>370</v>
      </c>
      <c r="C90" s="100" t="s">
        <v>207</v>
      </c>
      <c r="D90" s="102">
        <v>0.48979591836734693</v>
      </c>
      <c r="E90" s="102" t="s">
        <v>142</v>
      </c>
    </row>
    <row r="91" spans="1:5" x14ac:dyDescent="0.35">
      <c r="A91" s="100" t="s">
        <v>394</v>
      </c>
      <c r="B91" s="100" t="s">
        <v>365</v>
      </c>
      <c r="C91" s="100" t="s">
        <v>207</v>
      </c>
      <c r="D91" s="102">
        <v>0.31578947368421051</v>
      </c>
      <c r="E91" s="102" t="s">
        <v>142</v>
      </c>
    </row>
    <row r="92" spans="1:5" x14ac:dyDescent="0.35">
      <c r="A92" s="100" t="s">
        <v>396</v>
      </c>
      <c r="B92" s="100" t="s">
        <v>368</v>
      </c>
      <c r="C92" s="100" t="s">
        <v>207</v>
      </c>
      <c r="D92" s="102">
        <v>0.17073170731707318</v>
      </c>
      <c r="E92" s="102" t="s">
        <v>142</v>
      </c>
    </row>
    <row r="93" spans="1:5" x14ac:dyDescent="0.35">
      <c r="A93" s="100" t="s">
        <v>400</v>
      </c>
      <c r="B93" s="100" t="s">
        <v>370</v>
      </c>
      <c r="C93" s="100" t="s">
        <v>207</v>
      </c>
      <c r="D93" s="102">
        <v>0.51347881899871628</v>
      </c>
      <c r="E93" s="102" t="s">
        <v>142</v>
      </c>
    </row>
    <row r="94" spans="1:5" x14ac:dyDescent="0.35">
      <c r="A94" s="100" t="s">
        <v>335</v>
      </c>
      <c r="B94" s="100" t="s">
        <v>196</v>
      </c>
      <c r="C94" s="100" t="s">
        <v>452</v>
      </c>
      <c r="D94" s="102">
        <v>0.39982884039366712</v>
      </c>
      <c r="E94" s="102" t="s">
        <v>142</v>
      </c>
    </row>
    <row r="95" spans="1:5" x14ac:dyDescent="0.35">
      <c r="A95" s="100" t="s">
        <v>336</v>
      </c>
      <c r="B95" s="100" t="s">
        <v>202</v>
      </c>
      <c r="C95" s="100" t="s">
        <v>452</v>
      </c>
      <c r="D95" s="102">
        <v>0.10885750962772786</v>
      </c>
      <c r="E95" s="102" t="s">
        <v>142</v>
      </c>
    </row>
    <row r="96" spans="1:5" x14ac:dyDescent="0.35">
      <c r="A96" s="100" t="s">
        <v>337</v>
      </c>
      <c r="B96" s="100" t="s">
        <v>198</v>
      </c>
      <c r="C96" s="100" t="s">
        <v>452</v>
      </c>
      <c r="D96" s="102">
        <v>0.36313222079589214</v>
      </c>
      <c r="E96" s="102" t="s">
        <v>142</v>
      </c>
    </row>
    <row r="97" spans="1:5" x14ac:dyDescent="0.35">
      <c r="A97" s="100" t="s">
        <v>338</v>
      </c>
      <c r="B97" s="100" t="s">
        <v>200</v>
      </c>
      <c r="C97" s="100" t="s">
        <v>452</v>
      </c>
      <c r="D97" s="102">
        <v>0.14531450577663671</v>
      </c>
      <c r="E97" s="102" t="s">
        <v>142</v>
      </c>
    </row>
    <row r="98" spans="1:5" x14ac:dyDescent="0.35">
      <c r="A98" s="100" t="s">
        <v>157</v>
      </c>
      <c r="B98" s="100" t="s">
        <v>87</v>
      </c>
      <c r="C98" s="100" t="s">
        <v>207</v>
      </c>
      <c r="D98" s="102">
        <v>0.22549019607843138</v>
      </c>
      <c r="E98" s="102" t="s">
        <v>142</v>
      </c>
    </row>
    <row r="99" spans="1:5" x14ac:dyDescent="0.35">
      <c r="A99" s="100" t="s">
        <v>158</v>
      </c>
      <c r="B99" s="100" t="s">
        <v>88</v>
      </c>
      <c r="C99" s="100" t="s">
        <v>207</v>
      </c>
      <c r="D99" s="102">
        <v>0.14705882352941177</v>
      </c>
      <c r="E99" s="102" t="s">
        <v>142</v>
      </c>
    </row>
    <row r="100" spans="1:5" x14ac:dyDescent="0.35">
      <c r="A100" s="100" t="s">
        <v>159</v>
      </c>
      <c r="B100" s="100" t="s">
        <v>90</v>
      </c>
      <c r="C100" s="100" t="s">
        <v>207</v>
      </c>
      <c r="D100" s="102">
        <v>0.62745098039215685</v>
      </c>
      <c r="E100" s="102" t="s">
        <v>142</v>
      </c>
    </row>
    <row r="101" spans="1:5" x14ac:dyDescent="0.35">
      <c r="A101" s="100" t="s">
        <v>160</v>
      </c>
      <c r="B101" s="100" t="s">
        <v>88</v>
      </c>
      <c r="C101" s="100" t="s">
        <v>207</v>
      </c>
      <c r="D101" s="102">
        <v>0.52244897959183678</v>
      </c>
      <c r="E101" s="102" t="s">
        <v>142</v>
      </c>
    </row>
    <row r="102" spans="1:5" x14ac:dyDescent="0.35">
      <c r="A102" s="100" t="s">
        <v>161</v>
      </c>
      <c r="B102" s="100" t="s">
        <v>89</v>
      </c>
      <c r="C102" s="100" t="s">
        <v>207</v>
      </c>
      <c r="D102" s="102">
        <v>7.1428571428571425E-2</v>
      </c>
      <c r="E102" s="102" t="s">
        <v>142</v>
      </c>
    </row>
    <row r="103" spans="1:5" x14ac:dyDescent="0.35">
      <c r="A103" s="100" t="s">
        <v>162</v>
      </c>
      <c r="B103" s="100" t="s">
        <v>90</v>
      </c>
      <c r="C103" s="100" t="s">
        <v>207</v>
      </c>
      <c r="D103" s="102">
        <v>0.1326530612244898</v>
      </c>
      <c r="E103" s="102" t="s">
        <v>142</v>
      </c>
    </row>
    <row r="104" spans="1:5" x14ac:dyDescent="0.35">
      <c r="A104" s="100" t="s">
        <v>163</v>
      </c>
      <c r="B104" s="100" t="s">
        <v>87</v>
      </c>
      <c r="C104" s="100" t="s">
        <v>207</v>
      </c>
      <c r="D104" s="102">
        <v>0.53061224489795922</v>
      </c>
      <c r="E104" s="102" t="s">
        <v>142</v>
      </c>
    </row>
    <row r="105" spans="1:5" x14ac:dyDescent="0.35">
      <c r="A105" s="100" t="s">
        <v>242</v>
      </c>
      <c r="B105" s="100" t="s">
        <v>102</v>
      </c>
      <c r="C105" s="100" t="s">
        <v>453</v>
      </c>
      <c r="D105" s="102">
        <v>1</v>
      </c>
      <c r="E105" s="102" t="s">
        <v>454</v>
      </c>
    </row>
    <row r="106" spans="1:5" x14ac:dyDescent="0.35">
      <c r="A106" s="100" t="s">
        <v>422</v>
      </c>
      <c r="B106" s="100" t="s">
        <v>423</v>
      </c>
      <c r="C106" s="100" t="s">
        <v>455</v>
      </c>
      <c r="D106" s="102">
        <v>1</v>
      </c>
      <c r="E106" s="102" t="s">
        <v>456</v>
      </c>
    </row>
    <row r="107" spans="1:5" x14ac:dyDescent="0.35">
      <c r="A107" s="100" t="s">
        <v>442</v>
      </c>
      <c r="B107" s="100" t="s">
        <v>13</v>
      </c>
      <c r="C107" s="100" t="s">
        <v>457</v>
      </c>
      <c r="D107" s="102">
        <v>1</v>
      </c>
      <c r="E107" s="102" t="s">
        <v>458</v>
      </c>
    </row>
    <row r="108" spans="1:5" x14ac:dyDescent="0.35">
      <c r="A108" s="100" t="s">
        <v>231</v>
      </c>
      <c r="B108" s="100" t="s">
        <v>232</v>
      </c>
      <c r="C108" s="100" t="s">
        <v>459</v>
      </c>
      <c r="D108" s="102">
        <v>1</v>
      </c>
      <c r="E108" s="102" t="s">
        <v>142</v>
      </c>
    </row>
    <row r="109" spans="1:5" x14ac:dyDescent="0.35">
      <c r="A109" s="100" t="s">
        <v>346</v>
      </c>
      <c r="B109" s="100" t="s">
        <v>347</v>
      </c>
      <c r="C109" s="100" t="s">
        <v>460</v>
      </c>
      <c r="D109" s="102">
        <v>0.41813471502590671</v>
      </c>
      <c r="E109" s="102" t="s">
        <v>142</v>
      </c>
    </row>
    <row r="110" spans="1:5" x14ac:dyDescent="0.35">
      <c r="A110" s="100" t="s">
        <v>348</v>
      </c>
      <c r="B110" s="100" t="s">
        <v>140</v>
      </c>
      <c r="C110" s="100" t="s">
        <v>460</v>
      </c>
      <c r="D110" s="102">
        <v>0.26813471502590674</v>
      </c>
      <c r="E110" s="102" t="s">
        <v>142</v>
      </c>
    </row>
    <row r="111" spans="1:5" x14ac:dyDescent="0.35">
      <c r="A111" s="100" t="s">
        <v>349</v>
      </c>
      <c r="B111" s="100" t="s">
        <v>350</v>
      </c>
      <c r="C111" s="100" t="s">
        <v>460</v>
      </c>
      <c r="D111" s="102">
        <v>0.19481865284974093</v>
      </c>
      <c r="E111" s="102" t="s">
        <v>142</v>
      </c>
    </row>
    <row r="112" spans="1:5" x14ac:dyDescent="0.35">
      <c r="A112" s="100" t="s">
        <v>351</v>
      </c>
      <c r="B112" s="100" t="s">
        <v>352</v>
      </c>
      <c r="C112" s="100" t="s">
        <v>460</v>
      </c>
      <c r="D112" s="102">
        <v>7.7720207253886009E-2</v>
      </c>
      <c r="E112" s="102" t="s">
        <v>142</v>
      </c>
    </row>
    <row r="113" spans="1:5" x14ac:dyDescent="0.35">
      <c r="A113" s="100" t="s">
        <v>353</v>
      </c>
      <c r="B113" s="100" t="s">
        <v>354</v>
      </c>
      <c r="C113" s="100" t="s">
        <v>460</v>
      </c>
      <c r="D113" s="102">
        <v>3.8860103626943004E-2</v>
      </c>
      <c r="E113" s="102" t="s">
        <v>142</v>
      </c>
    </row>
    <row r="114" spans="1:5" x14ac:dyDescent="0.35">
      <c r="A114" s="100" t="s">
        <v>221</v>
      </c>
      <c r="B114" s="100" t="s">
        <v>108</v>
      </c>
      <c r="C114" s="100" t="s">
        <v>480</v>
      </c>
      <c r="D114" s="102">
        <v>0.95</v>
      </c>
      <c r="E114" s="102" t="s">
        <v>142</v>
      </c>
    </row>
    <row r="115" spans="1:5" x14ac:dyDescent="0.35">
      <c r="A115" s="100" t="s">
        <v>382</v>
      </c>
      <c r="B115" s="100" t="s">
        <v>340</v>
      </c>
      <c r="C115" s="100" t="s">
        <v>480</v>
      </c>
      <c r="D115" s="102" t="e">
        <f>#REF!/24500</f>
        <v>#REF!</v>
      </c>
      <c r="E115" s="102" t="s">
        <v>142</v>
      </c>
    </row>
    <row r="116" spans="1:5" x14ac:dyDescent="0.35">
      <c r="A116" s="100" t="s">
        <v>339</v>
      </c>
      <c r="B116" s="100" t="s">
        <v>340</v>
      </c>
      <c r="C116" s="100" t="s">
        <v>480</v>
      </c>
      <c r="D116" s="102">
        <v>0.73208163265306125</v>
      </c>
      <c r="E116" s="102" t="s">
        <v>142</v>
      </c>
    </row>
    <row r="117" spans="1:5" x14ac:dyDescent="0.35">
      <c r="A117" s="100" t="s">
        <v>222</v>
      </c>
      <c r="B117" s="100" t="s">
        <v>108</v>
      </c>
      <c r="C117" s="100" t="s">
        <v>480</v>
      </c>
      <c r="D117" s="102">
        <v>0.26700000000000002</v>
      </c>
      <c r="E117" s="102" t="s">
        <v>142</v>
      </c>
    </row>
    <row r="118" spans="1:5" x14ac:dyDescent="0.35">
      <c r="A118" s="100" t="s">
        <v>223</v>
      </c>
      <c r="B118" s="100" t="s">
        <v>108</v>
      </c>
      <c r="C118" s="100" t="s">
        <v>480</v>
      </c>
      <c r="D118" s="102">
        <v>1</v>
      </c>
      <c r="E118" s="102" t="s">
        <v>142</v>
      </c>
    </row>
    <row r="119" spans="1:5" x14ac:dyDescent="0.35">
      <c r="A119" s="100" t="s">
        <v>251</v>
      </c>
      <c r="B119" s="100" t="s">
        <v>216</v>
      </c>
      <c r="C119" s="100" t="s">
        <v>480</v>
      </c>
      <c r="D119" s="102">
        <v>0.62723265306122455</v>
      </c>
      <c r="E119" s="102" t="s">
        <v>142</v>
      </c>
    </row>
    <row r="120" spans="1:5" x14ac:dyDescent="0.35">
      <c r="A120" s="100" t="s">
        <v>226</v>
      </c>
      <c r="B120" s="100" t="s">
        <v>108</v>
      </c>
      <c r="C120" s="100" t="s">
        <v>480</v>
      </c>
      <c r="D120" s="102">
        <v>0.372</v>
      </c>
      <c r="E120" s="102" t="s">
        <v>142</v>
      </c>
    </row>
    <row r="121" spans="1:5" x14ac:dyDescent="0.35">
      <c r="A121" s="100" t="s">
        <v>429</v>
      </c>
      <c r="B121" s="100" t="s">
        <v>392</v>
      </c>
      <c r="C121" s="100" t="s">
        <v>480</v>
      </c>
      <c r="D121" s="102">
        <v>1</v>
      </c>
      <c r="E121" s="102" t="s">
        <v>142</v>
      </c>
    </row>
    <row r="122" spans="1:5" x14ac:dyDescent="0.35">
      <c r="A122" s="100" t="s">
        <v>344</v>
      </c>
      <c r="B122" s="100" t="s">
        <v>340</v>
      </c>
      <c r="C122" s="100" t="s">
        <v>480</v>
      </c>
      <c r="D122" s="102">
        <v>1</v>
      </c>
      <c r="E122" s="102" t="s">
        <v>142</v>
      </c>
    </row>
    <row r="123" spans="1:5" x14ac:dyDescent="0.35">
      <c r="A123" s="100" t="s">
        <v>345</v>
      </c>
      <c r="B123" s="100" t="s">
        <v>340</v>
      </c>
      <c r="C123" s="100" t="s">
        <v>480</v>
      </c>
      <c r="D123" s="102">
        <v>1</v>
      </c>
      <c r="E123" s="102" t="s">
        <v>142</v>
      </c>
    </row>
    <row r="124" spans="1:5" x14ac:dyDescent="0.35">
      <c r="A124" s="100" t="s">
        <v>445</v>
      </c>
      <c r="B124" s="100" t="s">
        <v>402</v>
      </c>
      <c r="C124" s="100" t="s">
        <v>480</v>
      </c>
      <c r="D124" s="102">
        <v>1</v>
      </c>
      <c r="E124" s="102" t="s">
        <v>142</v>
      </c>
    </row>
    <row r="125" spans="1:5" x14ac:dyDescent="0.35">
      <c r="A125" s="100" t="s">
        <v>256</v>
      </c>
      <c r="B125" s="100" t="s">
        <v>216</v>
      </c>
      <c r="C125" s="100" t="s">
        <v>480</v>
      </c>
      <c r="D125" s="102">
        <v>1</v>
      </c>
      <c r="E125" s="102" t="s">
        <v>142</v>
      </c>
    </row>
    <row r="126" spans="1:5" x14ac:dyDescent="0.35">
      <c r="A126" s="100" t="s">
        <v>355</v>
      </c>
      <c r="B126" s="100" t="s">
        <v>342</v>
      </c>
      <c r="C126" s="100" t="s">
        <v>464</v>
      </c>
      <c r="D126" s="102">
        <v>1</v>
      </c>
      <c r="E126" s="102" t="s">
        <v>142</v>
      </c>
    </row>
    <row r="127" spans="1:5" x14ac:dyDescent="0.35">
      <c r="A127" s="100" t="s">
        <v>420</v>
      </c>
      <c r="B127" s="100" t="s">
        <v>340</v>
      </c>
      <c r="C127" s="100" t="s">
        <v>462</v>
      </c>
      <c r="D127" s="102">
        <v>1</v>
      </c>
      <c r="E127" s="102" t="s">
        <v>142</v>
      </c>
    </row>
    <row r="128" spans="1:5" x14ac:dyDescent="0.35">
      <c r="A128" s="100" t="s">
        <v>324</v>
      </c>
      <c r="B128" s="100" t="s">
        <v>325</v>
      </c>
      <c r="C128" s="100" t="s">
        <v>218</v>
      </c>
      <c r="D128" s="102">
        <v>1</v>
      </c>
      <c r="E128" s="102" t="s">
        <v>115</v>
      </c>
    </row>
    <row r="129" spans="1:5" x14ac:dyDescent="0.35">
      <c r="A129" s="100" t="s">
        <v>466</v>
      </c>
      <c r="B129" s="100" t="s">
        <v>402</v>
      </c>
      <c r="C129" s="100" t="s">
        <v>480</v>
      </c>
      <c r="D129" s="102">
        <v>0.05</v>
      </c>
      <c r="E129" s="102" t="s">
        <v>142</v>
      </c>
    </row>
    <row r="130" spans="1:5" x14ac:dyDescent="0.35">
      <c r="A130" s="100" t="s">
        <v>467</v>
      </c>
      <c r="B130" s="100" t="s">
        <v>402</v>
      </c>
      <c r="C130" s="100" t="s">
        <v>480</v>
      </c>
      <c r="D130" s="102">
        <v>0.27</v>
      </c>
      <c r="E130" s="102" t="s">
        <v>142</v>
      </c>
    </row>
    <row r="131" spans="1:5" x14ac:dyDescent="0.35">
      <c r="A131" s="100" t="s">
        <v>468</v>
      </c>
      <c r="B131" s="100" t="s">
        <v>402</v>
      </c>
      <c r="C131" s="100" t="s">
        <v>480</v>
      </c>
      <c r="D131" s="102">
        <v>0.5</v>
      </c>
      <c r="E131" s="102" t="s">
        <v>142</v>
      </c>
    </row>
    <row r="132" spans="1:5" x14ac:dyDescent="0.35">
      <c r="A132" s="100" t="s">
        <v>469</v>
      </c>
      <c r="B132" s="100" t="s">
        <v>392</v>
      </c>
      <c r="C132" s="100" t="s">
        <v>480</v>
      </c>
      <c r="D132" s="102">
        <v>0.5</v>
      </c>
      <c r="E132" s="102" t="s">
        <v>142</v>
      </c>
    </row>
    <row r="133" spans="1:5" x14ac:dyDescent="0.35">
      <c r="A133" s="100" t="s">
        <v>472</v>
      </c>
      <c r="B133" s="100" t="s">
        <v>402</v>
      </c>
      <c r="C133" s="100" t="s">
        <v>480</v>
      </c>
      <c r="D133" s="102">
        <v>1</v>
      </c>
      <c r="E133" s="102" t="s">
        <v>142</v>
      </c>
    </row>
    <row r="134" spans="1:5" x14ac:dyDescent="0.35">
      <c r="A134" s="100" t="s">
        <v>473</v>
      </c>
      <c r="B134" s="100" t="s">
        <v>402</v>
      </c>
      <c r="C134" s="100" t="s">
        <v>480</v>
      </c>
      <c r="D134" s="102">
        <v>1</v>
      </c>
      <c r="E134" s="102" t="s">
        <v>142</v>
      </c>
    </row>
    <row r="135" spans="1:5" x14ac:dyDescent="0.35">
      <c r="A135" s="100" t="s">
        <v>474</v>
      </c>
      <c r="B135" s="100" t="s">
        <v>402</v>
      </c>
      <c r="C135" s="100" t="s">
        <v>480</v>
      </c>
      <c r="D135" s="102">
        <v>0.37</v>
      </c>
      <c r="E135" s="102" t="s">
        <v>142</v>
      </c>
    </row>
    <row r="136" spans="1:5" x14ac:dyDescent="0.35">
      <c r="A136" s="100" t="s">
        <v>425</v>
      </c>
      <c r="B136" s="100" t="s">
        <v>392</v>
      </c>
      <c r="C136" s="100" t="s">
        <v>480</v>
      </c>
      <c r="D136" s="102">
        <v>1</v>
      </c>
      <c r="E136" s="102" t="s">
        <v>142</v>
      </c>
    </row>
    <row r="137" spans="1:5" x14ac:dyDescent="0.35">
      <c r="A137" s="100" t="s">
        <v>307</v>
      </c>
      <c r="B137" s="100" t="s">
        <v>71</v>
      </c>
      <c r="C137" s="100" t="s">
        <v>483</v>
      </c>
      <c r="D137" s="102">
        <v>0.34653061224489795</v>
      </c>
      <c r="E137" s="102" t="s">
        <v>484</v>
      </c>
    </row>
    <row r="138" spans="1:5" x14ac:dyDescent="0.35">
      <c r="A138" s="100" t="s">
        <v>308</v>
      </c>
      <c r="B138" s="100" t="s">
        <v>171</v>
      </c>
      <c r="C138" s="100" t="s">
        <v>483</v>
      </c>
      <c r="D138" s="102">
        <v>0.65289795918367344</v>
      </c>
      <c r="E138" s="102" t="s">
        <v>484</v>
      </c>
    </row>
    <row r="139" spans="1:5" x14ac:dyDescent="0.35">
      <c r="A139" s="100" t="s">
        <v>319</v>
      </c>
      <c r="B139" s="100" t="s">
        <v>13</v>
      </c>
      <c r="C139" s="100" t="s">
        <v>485</v>
      </c>
      <c r="D139" s="102">
        <v>1</v>
      </c>
      <c r="E139" s="160" t="s">
        <v>1352</v>
      </c>
    </row>
    <row r="140" spans="1:5" x14ac:dyDescent="0.35">
      <c r="A140" s="100" t="s">
        <v>243</v>
      </c>
      <c r="B140" s="100" t="s">
        <v>80</v>
      </c>
      <c r="C140" s="100" t="s">
        <v>486</v>
      </c>
      <c r="D140" s="102">
        <v>1</v>
      </c>
      <c r="E140" s="102" t="s">
        <v>142</v>
      </c>
    </row>
    <row r="141" spans="1:5" x14ac:dyDescent="0.35">
      <c r="A141" s="100" t="s">
        <v>244</v>
      </c>
      <c r="B141" s="100" t="s">
        <v>80</v>
      </c>
      <c r="C141" s="100" t="s">
        <v>486</v>
      </c>
      <c r="D141" s="102">
        <v>1</v>
      </c>
      <c r="E141" s="102" t="s">
        <v>142</v>
      </c>
    </row>
    <row r="142" spans="1:5" x14ac:dyDescent="0.35">
      <c r="A142" s="100" t="s">
        <v>245</v>
      </c>
      <c r="B142" s="100" t="s">
        <v>80</v>
      </c>
      <c r="C142" s="100" t="s">
        <v>486</v>
      </c>
      <c r="D142" s="102">
        <v>1</v>
      </c>
      <c r="E142" s="102" t="s">
        <v>142</v>
      </c>
    </row>
    <row r="143" spans="1:5" x14ac:dyDescent="0.35">
      <c r="A143" s="100" t="s">
        <v>246</v>
      </c>
      <c r="B143" s="100" t="s">
        <v>80</v>
      </c>
      <c r="C143" s="100" t="s">
        <v>486</v>
      </c>
      <c r="D143" s="102">
        <v>1</v>
      </c>
      <c r="E143" s="102" t="s">
        <v>142</v>
      </c>
    </row>
    <row r="144" spans="1:5" x14ac:dyDescent="0.35">
      <c r="A144" s="100" t="s">
        <v>440</v>
      </c>
      <c r="B144" s="100" t="s">
        <v>71</v>
      </c>
      <c r="C144" s="100" t="s">
        <v>482</v>
      </c>
      <c r="D144" s="102">
        <v>0.63244897959183677</v>
      </c>
      <c r="E144" s="160" t="s">
        <v>1352</v>
      </c>
    </row>
    <row r="145" spans="1:5" x14ac:dyDescent="0.35">
      <c r="A145" s="100" t="s">
        <v>441</v>
      </c>
      <c r="B145" s="100" t="s">
        <v>237</v>
      </c>
      <c r="C145" s="100" t="s">
        <v>482</v>
      </c>
      <c r="D145" s="102">
        <v>0.36734693877551022</v>
      </c>
      <c r="E145" s="160" t="s">
        <v>1352</v>
      </c>
    </row>
    <row r="146" spans="1:5" x14ac:dyDescent="0.35">
      <c r="A146" s="100" t="s">
        <v>443</v>
      </c>
      <c r="B146" s="100" t="s">
        <v>58</v>
      </c>
      <c r="C146" s="100" t="s">
        <v>481</v>
      </c>
      <c r="D146" s="102">
        <v>1</v>
      </c>
      <c r="E146" s="102" t="s">
        <v>115</v>
      </c>
    </row>
    <row r="147" spans="1:5" x14ac:dyDescent="0.35">
      <c r="A147" s="100" t="s">
        <v>421</v>
      </c>
      <c r="B147" s="100" t="s">
        <v>350</v>
      </c>
      <c r="C147" s="100" t="s">
        <v>207</v>
      </c>
      <c r="D147" s="102">
        <v>1</v>
      </c>
      <c r="E147" s="102" t="s">
        <v>142</v>
      </c>
    </row>
    <row r="148" spans="1:5" x14ac:dyDescent="0.35">
      <c r="A148" s="100" t="s">
        <v>395</v>
      </c>
      <c r="B148" s="100" t="s">
        <v>365</v>
      </c>
      <c r="C148" s="100" t="s">
        <v>487</v>
      </c>
      <c r="D148" s="102">
        <v>0.30122448979591837</v>
      </c>
      <c r="E148" s="102" t="s">
        <v>142</v>
      </c>
    </row>
    <row r="149" spans="1:5" x14ac:dyDescent="0.35">
      <c r="A149" s="100" t="s">
        <v>398</v>
      </c>
      <c r="B149" s="100" t="s">
        <v>368</v>
      </c>
      <c r="C149" s="100" t="s">
        <v>487</v>
      </c>
      <c r="D149" s="102">
        <v>0.16285714285714287</v>
      </c>
      <c r="E149" s="102" t="s">
        <v>142</v>
      </c>
    </row>
    <row r="150" spans="1:5" x14ac:dyDescent="0.35">
      <c r="A150" s="100" t="s">
        <v>401</v>
      </c>
      <c r="B150" s="100" t="s">
        <v>370</v>
      </c>
      <c r="C150" s="100" t="s">
        <v>487</v>
      </c>
      <c r="D150" s="102">
        <v>0.48979591836734693</v>
      </c>
      <c r="E150" s="102" t="s">
        <v>142</v>
      </c>
    </row>
    <row r="151" spans="1:5" x14ac:dyDescent="0.35">
      <c r="A151" s="100" t="s">
        <v>446</v>
      </c>
      <c r="B151" s="100" t="s">
        <v>447</v>
      </c>
      <c r="C151" s="100" t="s">
        <v>488</v>
      </c>
      <c r="D151" s="102">
        <v>1</v>
      </c>
      <c r="E151" s="102" t="s">
        <v>484</v>
      </c>
    </row>
    <row r="152" spans="1:5" x14ac:dyDescent="0.35">
      <c r="A152" s="100" t="s">
        <v>426</v>
      </c>
      <c r="B152" s="100" t="s">
        <v>427</v>
      </c>
      <c r="C152" s="100" t="s">
        <v>521</v>
      </c>
      <c r="D152" s="102">
        <v>1</v>
      </c>
      <c r="E152" s="102" t="s">
        <v>142</v>
      </c>
    </row>
    <row r="153" spans="1:5" x14ac:dyDescent="0.35">
      <c r="A153" s="100" t="s">
        <v>247</v>
      </c>
      <c r="B153" s="100" t="s">
        <v>80</v>
      </c>
      <c r="C153" s="100" t="s">
        <v>486</v>
      </c>
      <c r="D153" s="102">
        <v>1</v>
      </c>
      <c r="E153" s="102" t="s">
        <v>142</v>
      </c>
    </row>
    <row r="154" spans="1:5" x14ac:dyDescent="0.35">
      <c r="A154" s="100" t="s">
        <v>475</v>
      </c>
      <c r="B154" s="100" t="s">
        <v>120</v>
      </c>
      <c r="C154" s="100" t="s">
        <v>522</v>
      </c>
      <c r="D154" s="102">
        <v>0.39</v>
      </c>
      <c r="E154" s="102" t="s">
        <v>220</v>
      </c>
    </row>
    <row r="155" spans="1:5" x14ac:dyDescent="0.35">
      <c r="A155" s="100" t="s">
        <v>476</v>
      </c>
      <c r="B155" s="100" t="s">
        <v>83</v>
      </c>
      <c r="C155" s="100" t="s">
        <v>522</v>
      </c>
      <c r="D155" s="102">
        <v>0.15</v>
      </c>
      <c r="E155" s="102" t="s">
        <v>220</v>
      </c>
    </row>
    <row r="156" spans="1:5" x14ac:dyDescent="0.35">
      <c r="A156" s="100" t="s">
        <v>393</v>
      </c>
      <c r="B156" s="100" t="s">
        <v>365</v>
      </c>
      <c r="C156" s="100" t="s">
        <v>207</v>
      </c>
      <c r="D156" s="102">
        <v>0.12246469833119383</v>
      </c>
      <c r="E156" s="102" t="s">
        <v>142</v>
      </c>
    </row>
    <row r="157" spans="1:5" x14ac:dyDescent="0.35">
      <c r="A157" s="100" t="s">
        <v>397</v>
      </c>
      <c r="B157" s="100" t="s">
        <v>368</v>
      </c>
      <c r="C157" s="100" t="s">
        <v>207</v>
      </c>
      <c r="D157" s="102">
        <v>0.31578947368421051</v>
      </c>
      <c r="E157" s="102" t="s">
        <v>142</v>
      </c>
    </row>
    <row r="158" spans="1:5" x14ac:dyDescent="0.35">
      <c r="A158" s="100" t="s">
        <v>399</v>
      </c>
      <c r="B158" s="100" t="s">
        <v>370</v>
      </c>
      <c r="C158" s="100" t="s">
        <v>207</v>
      </c>
      <c r="D158" s="102">
        <v>0.34017971758664955</v>
      </c>
      <c r="E158" s="102" t="s">
        <v>142</v>
      </c>
    </row>
    <row r="159" spans="1:5" x14ac:dyDescent="0.35">
      <c r="A159" s="100" t="s">
        <v>448</v>
      </c>
      <c r="B159" s="100" t="s">
        <v>42</v>
      </c>
      <c r="C159" s="100" t="s">
        <v>544</v>
      </c>
      <c r="D159" s="102">
        <v>1</v>
      </c>
      <c r="E159" s="102" t="s">
        <v>211</v>
      </c>
    </row>
    <row r="160" spans="1:5" x14ac:dyDescent="0.35">
      <c r="A160" s="100" t="s">
        <v>503</v>
      </c>
      <c r="B160" s="100" t="s">
        <v>504</v>
      </c>
      <c r="C160" s="100" t="s">
        <v>544</v>
      </c>
      <c r="D160" s="102">
        <v>1</v>
      </c>
      <c r="E160" s="102" t="s">
        <v>211</v>
      </c>
    </row>
    <row r="161" spans="1:5" x14ac:dyDescent="0.35">
      <c r="A161" s="100" t="s">
        <v>451</v>
      </c>
      <c r="B161" s="100" t="s">
        <v>42</v>
      </c>
      <c r="C161" s="100" t="s">
        <v>544</v>
      </c>
      <c r="D161" s="102">
        <v>1</v>
      </c>
      <c r="E161" s="102" t="s">
        <v>211</v>
      </c>
    </row>
    <row r="162" spans="1:5" x14ac:dyDescent="0.35">
      <c r="A162" s="100" t="s">
        <v>477</v>
      </c>
      <c r="B162" s="100" t="s">
        <v>478</v>
      </c>
      <c r="C162" s="100" t="s">
        <v>544</v>
      </c>
      <c r="D162" s="102">
        <v>1</v>
      </c>
      <c r="E162" s="102" t="s">
        <v>211</v>
      </c>
    </row>
    <row r="163" spans="1:5" x14ac:dyDescent="0.35">
      <c r="A163" s="100" t="s">
        <v>512</v>
      </c>
      <c r="B163" s="100" t="s">
        <v>504</v>
      </c>
      <c r="C163" s="100" t="s">
        <v>544</v>
      </c>
      <c r="D163" s="102">
        <v>1</v>
      </c>
      <c r="E163" s="102" t="s">
        <v>211</v>
      </c>
    </row>
    <row r="164" spans="1:5" x14ac:dyDescent="0.35">
      <c r="A164" s="100" t="s">
        <v>513</v>
      </c>
      <c r="B164" s="100" t="s">
        <v>504</v>
      </c>
      <c r="C164" s="100" t="s">
        <v>544</v>
      </c>
      <c r="D164" s="102">
        <v>1</v>
      </c>
      <c r="E164" s="102" t="s">
        <v>211</v>
      </c>
    </row>
    <row r="165" spans="1:5" x14ac:dyDescent="0.35">
      <c r="A165" s="100" t="s">
        <v>499</v>
      </c>
      <c r="B165" s="100" t="s">
        <v>498</v>
      </c>
      <c r="C165" s="100" t="s">
        <v>544</v>
      </c>
      <c r="D165" s="102">
        <v>1</v>
      </c>
      <c r="E165" s="102" t="s">
        <v>211</v>
      </c>
    </row>
    <row r="166" spans="1:5" x14ac:dyDescent="0.35">
      <c r="A166" s="100" t="s">
        <v>494</v>
      </c>
      <c r="B166" s="100" t="s">
        <v>478</v>
      </c>
      <c r="C166" s="100" t="s">
        <v>544</v>
      </c>
      <c r="D166" s="102">
        <v>1</v>
      </c>
      <c r="E166" s="102" t="s">
        <v>211</v>
      </c>
    </row>
    <row r="167" spans="1:5" x14ac:dyDescent="0.35">
      <c r="A167" s="100" t="s">
        <v>514</v>
      </c>
      <c r="B167" s="100" t="s">
        <v>504</v>
      </c>
      <c r="C167" s="100" t="s">
        <v>544</v>
      </c>
      <c r="D167" s="102">
        <v>1</v>
      </c>
      <c r="E167" s="102" t="s">
        <v>211</v>
      </c>
    </row>
    <row r="168" spans="1:5" x14ac:dyDescent="0.35">
      <c r="A168" s="100" t="s">
        <v>408</v>
      </c>
      <c r="B168" s="100" t="s">
        <v>80</v>
      </c>
      <c r="C168" s="100" t="s">
        <v>486</v>
      </c>
      <c r="D168" s="102">
        <v>1</v>
      </c>
      <c r="E168" s="102" t="s">
        <v>142</v>
      </c>
    </row>
    <row r="169" spans="1:5" x14ac:dyDescent="0.35">
      <c r="A169" s="100" t="s">
        <v>415</v>
      </c>
      <c r="B169" s="100" t="s">
        <v>84</v>
      </c>
      <c r="C169" s="100" t="s">
        <v>486</v>
      </c>
      <c r="D169" s="102">
        <v>1</v>
      </c>
      <c r="E169" s="102" t="s">
        <v>142</v>
      </c>
    </row>
    <row r="170" spans="1:5" x14ac:dyDescent="0.35">
      <c r="A170" s="100" t="s">
        <v>409</v>
      </c>
      <c r="B170" s="100" t="s">
        <v>80</v>
      </c>
      <c r="C170" s="100" t="s">
        <v>486</v>
      </c>
      <c r="D170" s="102">
        <v>1</v>
      </c>
      <c r="E170" s="102" t="s">
        <v>142</v>
      </c>
    </row>
    <row r="171" spans="1:5" x14ac:dyDescent="0.35">
      <c r="A171" s="100" t="s">
        <v>410</v>
      </c>
      <c r="B171" s="100" t="s">
        <v>80</v>
      </c>
      <c r="C171" s="100" t="s">
        <v>486</v>
      </c>
      <c r="D171" s="102">
        <v>1</v>
      </c>
      <c r="E171" s="102" t="s">
        <v>142</v>
      </c>
    </row>
    <row r="172" spans="1:5" x14ac:dyDescent="0.35">
      <c r="A172" s="100" t="s">
        <v>411</v>
      </c>
      <c r="B172" s="100" t="s">
        <v>80</v>
      </c>
      <c r="C172" s="100" t="s">
        <v>486</v>
      </c>
      <c r="D172" s="102">
        <v>1</v>
      </c>
      <c r="E172" s="102" t="s">
        <v>142</v>
      </c>
    </row>
    <row r="173" spans="1:5" x14ac:dyDescent="0.35">
      <c r="A173" s="100" t="s">
        <v>412</v>
      </c>
      <c r="B173" s="100" t="s">
        <v>80</v>
      </c>
      <c r="C173" s="100" t="s">
        <v>486</v>
      </c>
      <c r="D173" s="102">
        <v>1</v>
      </c>
      <c r="E173" s="102" t="s">
        <v>142</v>
      </c>
    </row>
    <row r="174" spans="1:5" x14ac:dyDescent="0.35">
      <c r="A174" s="100" t="s">
        <v>518</v>
      </c>
      <c r="B174" s="100" t="s">
        <v>392</v>
      </c>
      <c r="C174" s="100" t="s">
        <v>480</v>
      </c>
      <c r="D174" s="102">
        <v>1</v>
      </c>
      <c r="E174" s="102" t="s">
        <v>142</v>
      </c>
    </row>
    <row r="175" spans="1:5" x14ac:dyDescent="0.35">
      <c r="A175" s="100" t="s">
        <v>430</v>
      </c>
      <c r="B175" s="100" t="s">
        <v>392</v>
      </c>
      <c r="C175" s="100" t="s">
        <v>480</v>
      </c>
      <c r="D175" s="102">
        <v>1</v>
      </c>
      <c r="E175" s="102" t="s">
        <v>142</v>
      </c>
    </row>
    <row r="176" spans="1:5" x14ac:dyDescent="0.35">
      <c r="A176" s="100" t="s">
        <v>257</v>
      </c>
      <c r="B176" s="100" t="s">
        <v>216</v>
      </c>
      <c r="C176" s="100" t="s">
        <v>480</v>
      </c>
      <c r="D176" s="102">
        <v>1</v>
      </c>
      <c r="E176" s="102" t="s">
        <v>142</v>
      </c>
    </row>
    <row r="177" spans="1:5" x14ac:dyDescent="0.35">
      <c r="A177" s="100" t="s">
        <v>523</v>
      </c>
      <c r="B177" s="100" t="s">
        <v>524</v>
      </c>
      <c r="C177" s="100" t="s">
        <v>544</v>
      </c>
      <c r="D177" s="102">
        <v>1</v>
      </c>
      <c r="E177" s="102" t="s">
        <v>211</v>
      </c>
    </row>
    <row r="178" spans="1:5" x14ac:dyDescent="0.35">
      <c r="A178" s="100" t="s">
        <v>390</v>
      </c>
      <c r="B178" s="100" t="s">
        <v>342</v>
      </c>
      <c r="C178" s="100" t="s">
        <v>480</v>
      </c>
      <c r="D178" s="102">
        <v>0.30386938775510203</v>
      </c>
      <c r="E178" s="102" t="s">
        <v>142</v>
      </c>
    </row>
    <row r="179" spans="1:5" x14ac:dyDescent="0.35">
      <c r="A179" s="100" t="s">
        <v>391</v>
      </c>
      <c r="B179" s="100" t="s">
        <v>340</v>
      </c>
      <c r="C179" s="100" t="s">
        <v>480</v>
      </c>
      <c r="D179" s="102">
        <v>1.436734693877551E-2</v>
      </c>
      <c r="E179" s="102" t="s">
        <v>142</v>
      </c>
    </row>
    <row r="180" spans="1:5" x14ac:dyDescent="0.35">
      <c r="A180" s="100" t="s">
        <v>250</v>
      </c>
      <c r="B180" s="100" t="s">
        <v>216</v>
      </c>
      <c r="C180" s="100" t="s">
        <v>480</v>
      </c>
      <c r="D180" s="102">
        <v>0.68120816326530609</v>
      </c>
      <c r="E180" s="102" t="s">
        <v>142</v>
      </c>
    </row>
    <row r="181" spans="1:5" x14ac:dyDescent="0.35">
      <c r="A181" s="100" t="s">
        <v>341</v>
      </c>
      <c r="B181" s="100" t="s">
        <v>342</v>
      </c>
      <c r="C181" s="100" t="s">
        <v>480</v>
      </c>
      <c r="D181" s="102">
        <v>0.41142857142857142</v>
      </c>
      <c r="E181" s="102" t="s">
        <v>142</v>
      </c>
    </row>
    <row r="182" spans="1:5" x14ac:dyDescent="0.35">
      <c r="A182" s="100" t="s">
        <v>557</v>
      </c>
      <c r="B182" s="100" t="s">
        <v>402</v>
      </c>
      <c r="C182" s="100" t="s">
        <v>480</v>
      </c>
      <c r="D182" s="102">
        <v>1</v>
      </c>
      <c r="E182" s="102" t="s">
        <v>142</v>
      </c>
    </row>
    <row r="183" spans="1:5" x14ac:dyDescent="0.35">
      <c r="A183" s="100" t="s">
        <v>491</v>
      </c>
      <c r="B183" s="100" t="s">
        <v>492</v>
      </c>
      <c r="C183" s="100" t="s">
        <v>562</v>
      </c>
      <c r="D183" s="102">
        <v>1</v>
      </c>
      <c r="E183" s="102" t="s">
        <v>142</v>
      </c>
    </row>
    <row r="184" spans="1:5" x14ac:dyDescent="0.35">
      <c r="A184" s="100" t="s">
        <v>558</v>
      </c>
      <c r="B184" s="100" t="s">
        <v>340</v>
      </c>
      <c r="C184" s="100" t="s">
        <v>563</v>
      </c>
      <c r="D184" s="102">
        <v>1</v>
      </c>
      <c r="E184" s="102" t="s">
        <v>142</v>
      </c>
    </row>
    <row r="185" spans="1:5" x14ac:dyDescent="0.35">
      <c r="A185" s="100" t="s">
        <v>559</v>
      </c>
      <c r="B185" s="100" t="s">
        <v>340</v>
      </c>
      <c r="C185" s="100" t="s">
        <v>563</v>
      </c>
      <c r="D185" s="102">
        <v>1</v>
      </c>
      <c r="E185" s="102" t="s">
        <v>142</v>
      </c>
    </row>
    <row r="186" spans="1:5" x14ac:dyDescent="0.35">
      <c r="A186" s="100" t="s">
        <v>439</v>
      </c>
      <c r="B186" s="100" t="s">
        <v>11</v>
      </c>
      <c r="C186" s="100" t="s">
        <v>564</v>
      </c>
      <c r="D186" s="102">
        <v>1</v>
      </c>
      <c r="E186" s="102" t="s">
        <v>484</v>
      </c>
    </row>
    <row r="187" spans="1:5" x14ac:dyDescent="0.35">
      <c r="A187" s="100" t="s">
        <v>383</v>
      </c>
      <c r="B187" s="100" t="s">
        <v>202</v>
      </c>
      <c r="C187" s="100" t="s">
        <v>207</v>
      </c>
      <c r="D187" s="102">
        <v>0.10698065601345669</v>
      </c>
      <c r="E187" s="102" t="s">
        <v>142</v>
      </c>
    </row>
    <row r="188" spans="1:5" x14ac:dyDescent="0.35">
      <c r="A188" s="100" t="s">
        <v>384</v>
      </c>
      <c r="B188" s="100" t="s">
        <v>196</v>
      </c>
      <c r="C188" s="100" t="s">
        <v>207</v>
      </c>
      <c r="D188" s="102">
        <v>0.39293523969722455</v>
      </c>
      <c r="E188" s="102" t="s">
        <v>142</v>
      </c>
    </row>
    <row r="189" spans="1:5" x14ac:dyDescent="0.35">
      <c r="A189" s="100" t="s">
        <v>386</v>
      </c>
      <c r="B189" s="100" t="s">
        <v>198</v>
      </c>
      <c r="C189" s="100" t="s">
        <v>207</v>
      </c>
      <c r="D189" s="102">
        <v>0.35740958788898236</v>
      </c>
      <c r="E189" s="102" t="s">
        <v>142</v>
      </c>
    </row>
    <row r="190" spans="1:5" x14ac:dyDescent="0.35">
      <c r="A190" s="100" t="s">
        <v>388</v>
      </c>
      <c r="B190" s="100" t="s">
        <v>200</v>
      </c>
      <c r="C190" s="100" t="s">
        <v>207</v>
      </c>
      <c r="D190" s="102">
        <v>0.14280908326324643</v>
      </c>
      <c r="E190" s="102" t="s">
        <v>142</v>
      </c>
    </row>
    <row r="191" spans="1:5" x14ac:dyDescent="0.35">
      <c r="A191" s="100" t="s">
        <v>413</v>
      </c>
      <c r="B191" s="100" t="s">
        <v>80</v>
      </c>
      <c r="C191" s="100" t="s">
        <v>486</v>
      </c>
      <c r="D191" s="102">
        <v>1</v>
      </c>
      <c r="E191" s="102" t="s">
        <v>142</v>
      </c>
    </row>
    <row r="192" spans="1:5" x14ac:dyDescent="0.35">
      <c r="A192" s="100" t="s">
        <v>515</v>
      </c>
      <c r="B192" s="100" t="s">
        <v>504</v>
      </c>
      <c r="C192" s="100" t="s">
        <v>207</v>
      </c>
      <c r="D192" s="102">
        <v>1</v>
      </c>
      <c r="E192" s="102" t="s">
        <v>142</v>
      </c>
    </row>
    <row r="193" spans="1:5" x14ac:dyDescent="0.35">
      <c r="A193" s="100" t="s">
        <v>252</v>
      </c>
      <c r="B193" s="100" t="s">
        <v>253</v>
      </c>
      <c r="C193" s="100" t="s">
        <v>565</v>
      </c>
      <c r="D193" s="102">
        <v>0.5</v>
      </c>
      <c r="E193" s="102" t="s">
        <v>142</v>
      </c>
    </row>
    <row r="194" spans="1:5" x14ac:dyDescent="0.35">
      <c r="A194" s="100" t="s">
        <v>560</v>
      </c>
      <c r="B194" s="100" t="s">
        <v>561</v>
      </c>
      <c r="C194" s="100" t="s">
        <v>565</v>
      </c>
      <c r="D194" s="102">
        <v>0.5</v>
      </c>
      <c r="E194" s="102" t="s">
        <v>142</v>
      </c>
    </row>
    <row r="195" spans="1:5" x14ac:dyDescent="0.35">
      <c r="A195" s="100" t="s">
        <v>519</v>
      </c>
      <c r="B195" s="100" t="s">
        <v>520</v>
      </c>
      <c r="C195" s="100" t="s">
        <v>566</v>
      </c>
      <c r="D195" s="102">
        <v>1</v>
      </c>
      <c r="E195" s="102" t="s">
        <v>567</v>
      </c>
    </row>
    <row r="196" spans="1:5" x14ac:dyDescent="0.35">
      <c r="A196" s="100" t="s">
        <v>525</v>
      </c>
      <c r="B196" s="100" t="s">
        <v>526</v>
      </c>
      <c r="C196" s="100" t="s">
        <v>566</v>
      </c>
      <c r="D196" s="102">
        <v>1</v>
      </c>
      <c r="E196" s="102" t="s">
        <v>567</v>
      </c>
    </row>
    <row r="197" spans="1:5" x14ac:dyDescent="0.35">
      <c r="A197" s="100" t="s">
        <v>568</v>
      </c>
      <c r="B197" s="161" t="s">
        <v>216</v>
      </c>
      <c r="C197" s="100" t="s">
        <v>480</v>
      </c>
      <c r="D197" s="162">
        <v>0.68120816326530609</v>
      </c>
      <c r="E197" s="102" t="s">
        <v>142</v>
      </c>
    </row>
    <row r="198" spans="1:5" x14ac:dyDescent="0.35">
      <c r="A198" s="100" t="s">
        <v>414</v>
      </c>
      <c r="B198" s="100" t="s">
        <v>80</v>
      </c>
      <c r="C198" s="100" t="s">
        <v>486</v>
      </c>
      <c r="D198" s="102">
        <v>1</v>
      </c>
      <c r="E198" s="102" t="s">
        <v>142</v>
      </c>
    </row>
    <row r="199" spans="1:5" x14ac:dyDescent="0.35">
      <c r="A199" s="100" t="s">
        <v>164</v>
      </c>
      <c r="B199" s="100" t="s">
        <v>87</v>
      </c>
      <c r="C199" s="100" t="s">
        <v>375</v>
      </c>
      <c r="D199" s="102">
        <v>0.22448979591836735</v>
      </c>
      <c r="E199" s="102" t="s">
        <v>142</v>
      </c>
    </row>
    <row r="200" spans="1:5" x14ac:dyDescent="0.35">
      <c r="A200" s="100" t="s">
        <v>165</v>
      </c>
      <c r="B200" s="100" t="s">
        <v>88</v>
      </c>
      <c r="C200" s="100" t="s">
        <v>375</v>
      </c>
      <c r="D200" s="102">
        <v>8.1632653061224483E-2</v>
      </c>
      <c r="E200" s="102" t="s">
        <v>142</v>
      </c>
    </row>
    <row r="201" spans="1:5" x14ac:dyDescent="0.35">
      <c r="A201" s="100" t="s">
        <v>166</v>
      </c>
      <c r="B201" s="100" t="s">
        <v>89</v>
      </c>
      <c r="C201" s="100" t="s">
        <v>375</v>
      </c>
      <c r="D201" s="102">
        <v>8.1632653061224483E-2</v>
      </c>
      <c r="E201" s="102" t="s">
        <v>142</v>
      </c>
    </row>
    <row r="202" spans="1:5" x14ac:dyDescent="0.35">
      <c r="A202" s="100" t="s">
        <v>167</v>
      </c>
      <c r="B202" s="100" t="s">
        <v>90</v>
      </c>
      <c r="C202" s="100" t="s">
        <v>375</v>
      </c>
      <c r="D202" s="102">
        <v>0.61224489795918369</v>
      </c>
      <c r="E202" s="102" t="s">
        <v>142</v>
      </c>
    </row>
    <row r="203" spans="1:5" x14ac:dyDescent="0.35">
      <c r="A203" s="100" t="s">
        <v>249</v>
      </c>
      <c r="B203" s="100" t="s">
        <v>70</v>
      </c>
      <c r="C203" s="100" t="s">
        <v>580</v>
      </c>
      <c r="D203" s="102">
        <v>0.69</v>
      </c>
      <c r="E203" s="102" t="s">
        <v>211</v>
      </c>
    </row>
    <row r="204" spans="1:5" x14ac:dyDescent="0.35">
      <c r="A204" s="100" t="s">
        <v>550</v>
      </c>
      <c r="B204" s="100" t="s">
        <v>551</v>
      </c>
      <c r="C204" s="100" t="s">
        <v>580</v>
      </c>
      <c r="D204" s="102">
        <v>0.04</v>
      </c>
      <c r="E204" s="102" t="s">
        <v>211</v>
      </c>
    </row>
    <row r="205" spans="1:5" x14ac:dyDescent="0.35">
      <c r="A205" s="100" t="s">
        <v>552</v>
      </c>
      <c r="B205" s="100" t="s">
        <v>553</v>
      </c>
      <c r="C205" s="100" t="s">
        <v>580</v>
      </c>
      <c r="D205" s="102">
        <v>0.04</v>
      </c>
      <c r="E205" s="102" t="s">
        <v>211</v>
      </c>
    </row>
    <row r="206" spans="1:5" x14ac:dyDescent="0.35">
      <c r="A206" s="100" t="s">
        <v>554</v>
      </c>
      <c r="B206" s="100" t="s">
        <v>423</v>
      </c>
      <c r="C206" s="100" t="s">
        <v>580</v>
      </c>
      <c r="D206" s="102">
        <v>0.16</v>
      </c>
      <c r="E206" s="102" t="s">
        <v>211</v>
      </c>
    </row>
    <row r="207" spans="1:5" x14ac:dyDescent="0.35">
      <c r="A207" s="100" t="s">
        <v>555</v>
      </c>
      <c r="B207" s="100" t="s">
        <v>556</v>
      </c>
      <c r="C207" s="100" t="s">
        <v>580</v>
      </c>
      <c r="D207" s="102">
        <v>7.0000000000000007E-2</v>
      </c>
      <c r="E207" s="102" t="s">
        <v>211</v>
      </c>
    </row>
    <row r="208" spans="1:5" x14ac:dyDescent="0.35">
      <c r="A208" s="100" t="s">
        <v>450</v>
      </c>
      <c r="B208" s="100" t="s">
        <v>317</v>
      </c>
      <c r="C208" s="100" t="s">
        <v>581</v>
      </c>
      <c r="D208" s="102">
        <v>1</v>
      </c>
      <c r="E208" s="102" t="s">
        <v>115</v>
      </c>
    </row>
    <row r="209" spans="1:5" x14ac:dyDescent="0.35">
      <c r="A209" s="100" t="s">
        <v>432</v>
      </c>
      <c r="B209" s="100" t="s">
        <v>104</v>
      </c>
      <c r="C209" s="100" t="s">
        <v>582</v>
      </c>
      <c r="D209" s="102">
        <v>0.5</v>
      </c>
      <c r="E209" s="102" t="s">
        <v>583</v>
      </c>
    </row>
    <row r="210" spans="1:5" x14ac:dyDescent="0.35">
      <c r="A210" s="100" t="s">
        <v>433</v>
      </c>
      <c r="B210" s="100" t="s">
        <v>434</v>
      </c>
      <c r="C210" s="100" t="s">
        <v>582</v>
      </c>
      <c r="D210" s="102">
        <v>0.5</v>
      </c>
      <c r="E210" s="102" t="s">
        <v>583</v>
      </c>
    </row>
    <row r="211" spans="1:5" x14ac:dyDescent="0.35">
      <c r="A211" s="100" t="s">
        <v>431</v>
      </c>
      <c r="B211" s="100" t="s">
        <v>153</v>
      </c>
      <c r="C211" s="100" t="s">
        <v>584</v>
      </c>
      <c r="D211" s="102">
        <v>1</v>
      </c>
      <c r="E211" s="160" t="s">
        <v>1352</v>
      </c>
    </row>
    <row r="212" spans="1:5" x14ac:dyDescent="0.35">
      <c r="A212" s="100" t="s">
        <v>404</v>
      </c>
      <c r="B212" s="100" t="s">
        <v>102</v>
      </c>
      <c r="C212" s="100" t="s">
        <v>207</v>
      </c>
      <c r="D212" s="102">
        <v>1</v>
      </c>
      <c r="E212" s="102" t="s">
        <v>142</v>
      </c>
    </row>
    <row r="213" spans="1:5" x14ac:dyDescent="0.35">
      <c r="A213" s="100" t="s">
        <v>572</v>
      </c>
      <c r="B213" s="100" t="s">
        <v>117</v>
      </c>
      <c r="C213" s="100" t="s">
        <v>586</v>
      </c>
      <c r="D213" s="102">
        <v>0</v>
      </c>
      <c r="E213" s="102" t="s">
        <v>142</v>
      </c>
    </row>
    <row r="214" spans="1:5" x14ac:dyDescent="0.35">
      <c r="A214" s="100" t="s">
        <v>495</v>
      </c>
      <c r="B214" s="100" t="s">
        <v>478</v>
      </c>
      <c r="C214" s="100" t="s">
        <v>207</v>
      </c>
      <c r="D214" s="102">
        <v>1</v>
      </c>
      <c r="E214" s="102" t="s">
        <v>142</v>
      </c>
    </row>
    <row r="215" spans="1:5" x14ac:dyDescent="0.35">
      <c r="A215" s="100" t="s">
        <v>516</v>
      </c>
      <c r="B215" s="100" t="s">
        <v>504</v>
      </c>
      <c r="C215" s="100" t="s">
        <v>207</v>
      </c>
      <c r="D215" s="102">
        <v>1</v>
      </c>
      <c r="E215" s="102" t="s">
        <v>142</v>
      </c>
    </row>
    <row r="216" spans="1:5" x14ac:dyDescent="0.35">
      <c r="A216" s="100" t="s">
        <v>502</v>
      </c>
      <c r="B216" s="100" t="s">
        <v>500</v>
      </c>
      <c r="C216" s="100" t="s">
        <v>207</v>
      </c>
      <c r="D216" s="102">
        <v>1</v>
      </c>
      <c r="E216" s="102" t="s">
        <v>142</v>
      </c>
    </row>
    <row r="217" spans="1:5" x14ac:dyDescent="0.35">
      <c r="A217" s="100" t="s">
        <v>505</v>
      </c>
      <c r="B217" s="100" t="s">
        <v>504</v>
      </c>
      <c r="C217" s="100" t="s">
        <v>207</v>
      </c>
      <c r="D217" s="102">
        <v>1</v>
      </c>
      <c r="E217" s="102" t="s">
        <v>142</v>
      </c>
    </row>
    <row r="218" spans="1:5" x14ac:dyDescent="0.35">
      <c r="A218" s="100" t="s">
        <v>112</v>
      </c>
      <c r="B218" s="100" t="s">
        <v>83</v>
      </c>
      <c r="C218" s="100" t="s">
        <v>207</v>
      </c>
      <c r="D218" s="102">
        <v>1</v>
      </c>
      <c r="E218" s="102" t="s">
        <v>142</v>
      </c>
    </row>
    <row r="219" spans="1:5" x14ac:dyDescent="0.35">
      <c r="A219" s="100" t="s">
        <v>625</v>
      </c>
      <c r="B219" s="100" t="s">
        <v>626</v>
      </c>
      <c r="C219" s="100" t="s">
        <v>654</v>
      </c>
      <c r="D219" s="102">
        <v>0.5</v>
      </c>
      <c r="E219" s="102" t="s">
        <v>142</v>
      </c>
    </row>
    <row r="220" spans="1:5" x14ac:dyDescent="0.35">
      <c r="A220" s="100" t="s">
        <v>627</v>
      </c>
      <c r="B220" s="100" t="s">
        <v>427</v>
      </c>
      <c r="C220" s="100" t="s">
        <v>654</v>
      </c>
      <c r="D220" s="102">
        <v>0.5</v>
      </c>
      <c r="E220" s="102" t="s">
        <v>142</v>
      </c>
    </row>
    <row r="221" spans="1:5" x14ac:dyDescent="0.35">
      <c r="A221" s="100" t="s">
        <v>571</v>
      </c>
      <c r="B221" s="100" t="s">
        <v>13</v>
      </c>
      <c r="C221" s="100" t="s">
        <v>653</v>
      </c>
      <c r="D221" s="102">
        <v>1</v>
      </c>
      <c r="E221" s="102" t="s">
        <v>458</v>
      </c>
    </row>
    <row r="222" spans="1:5" x14ac:dyDescent="0.35">
      <c r="A222" s="100" t="s">
        <v>577</v>
      </c>
      <c r="B222" s="100" t="s">
        <v>416</v>
      </c>
      <c r="C222" s="100" t="s">
        <v>658</v>
      </c>
      <c r="D222" s="102">
        <v>0.12244897959183673</v>
      </c>
      <c r="E222" s="160" t="s">
        <v>1352</v>
      </c>
    </row>
    <row r="223" spans="1:5" x14ac:dyDescent="0.35">
      <c r="A223" s="100" t="s">
        <v>578</v>
      </c>
      <c r="B223" s="100" t="s">
        <v>418</v>
      </c>
      <c r="C223" s="100" t="s">
        <v>658</v>
      </c>
      <c r="D223" s="102">
        <v>0.12244897959183673</v>
      </c>
      <c r="E223" s="160" t="s">
        <v>1352</v>
      </c>
    </row>
    <row r="224" spans="1:5" x14ac:dyDescent="0.35">
      <c r="A224" s="100" t="s">
        <v>579</v>
      </c>
      <c r="B224" s="100" t="s">
        <v>109</v>
      </c>
      <c r="C224" s="100" t="s">
        <v>658</v>
      </c>
      <c r="D224" s="102">
        <v>0.75510204081632648</v>
      </c>
      <c r="E224" s="160" t="s">
        <v>1352</v>
      </c>
    </row>
    <row r="225" spans="1:5" x14ac:dyDescent="0.35">
      <c r="A225" s="100" t="s">
        <v>545</v>
      </c>
      <c r="B225" s="100" t="s">
        <v>498</v>
      </c>
      <c r="C225" s="100" t="s">
        <v>207</v>
      </c>
      <c r="D225" s="102">
        <v>1</v>
      </c>
      <c r="E225" s="102" t="s">
        <v>142</v>
      </c>
    </row>
    <row r="226" spans="1:5" x14ac:dyDescent="0.35">
      <c r="A226" s="100" t="s">
        <v>517</v>
      </c>
      <c r="B226" s="100" t="s">
        <v>504</v>
      </c>
      <c r="C226" s="100" t="s">
        <v>207</v>
      </c>
      <c r="D226" s="102">
        <v>1</v>
      </c>
      <c r="E226" s="102" t="s">
        <v>142</v>
      </c>
    </row>
    <row r="227" spans="1:5" x14ac:dyDescent="0.35">
      <c r="A227" s="100" t="s">
        <v>547</v>
      </c>
      <c r="B227" s="100" t="s">
        <v>498</v>
      </c>
      <c r="C227" s="100" t="s">
        <v>207</v>
      </c>
      <c r="D227" s="102">
        <v>1</v>
      </c>
      <c r="E227" s="102" t="s">
        <v>142</v>
      </c>
    </row>
    <row r="228" spans="1:5" x14ac:dyDescent="0.35">
      <c r="A228" s="100" t="s">
        <v>506</v>
      </c>
      <c r="B228" s="100" t="s">
        <v>504</v>
      </c>
      <c r="C228" s="100" t="s">
        <v>207</v>
      </c>
      <c r="D228" s="102">
        <v>1</v>
      </c>
      <c r="E228" s="102" t="s">
        <v>142</v>
      </c>
    </row>
    <row r="229" spans="1:5" x14ac:dyDescent="0.35">
      <c r="A229" s="100" t="s">
        <v>507</v>
      </c>
      <c r="B229" s="100" t="s">
        <v>504</v>
      </c>
      <c r="C229" s="100" t="s">
        <v>207</v>
      </c>
      <c r="D229" s="102">
        <v>1</v>
      </c>
      <c r="E229" s="102" t="s">
        <v>142</v>
      </c>
    </row>
    <row r="230" spans="1:5" x14ac:dyDescent="0.35">
      <c r="A230" s="100" t="s">
        <v>527</v>
      </c>
      <c r="B230" s="100" t="s">
        <v>528</v>
      </c>
      <c r="C230" s="100" t="s">
        <v>207</v>
      </c>
      <c r="D230" s="102">
        <v>1</v>
      </c>
      <c r="E230" s="102" t="s">
        <v>142</v>
      </c>
    </row>
    <row r="231" spans="1:5" x14ac:dyDescent="0.35">
      <c r="A231" s="100" t="s">
        <v>529</v>
      </c>
      <c r="B231" s="100" t="s">
        <v>317</v>
      </c>
      <c r="C231" s="100" t="s">
        <v>375</v>
      </c>
      <c r="D231" s="102">
        <v>1</v>
      </c>
      <c r="E231" s="102" t="s">
        <v>142</v>
      </c>
    </row>
    <row r="232" spans="1:5" x14ac:dyDescent="0.35">
      <c r="A232" s="100" t="s">
        <v>574</v>
      </c>
      <c r="B232" s="100" t="s">
        <v>85</v>
      </c>
      <c r="C232" s="100" t="s">
        <v>622</v>
      </c>
      <c r="D232" s="102">
        <v>1</v>
      </c>
      <c r="E232" s="102" t="s">
        <v>115</v>
      </c>
    </row>
    <row r="233" spans="1:5" x14ac:dyDescent="0.35">
      <c r="A233" s="100" t="s">
        <v>259</v>
      </c>
      <c r="B233" s="100" t="s">
        <v>85</v>
      </c>
      <c r="C233" s="100" t="s">
        <v>622</v>
      </c>
      <c r="D233" s="102">
        <v>1</v>
      </c>
      <c r="E233" s="102" t="s">
        <v>115</v>
      </c>
    </row>
    <row r="234" spans="1:5" x14ac:dyDescent="0.35">
      <c r="A234" s="100" t="s">
        <v>260</v>
      </c>
      <c r="B234" s="100" t="s">
        <v>85</v>
      </c>
      <c r="C234" s="100" t="s">
        <v>622</v>
      </c>
      <c r="D234" s="102">
        <v>1</v>
      </c>
      <c r="E234" s="102" t="s">
        <v>115</v>
      </c>
    </row>
    <row r="235" spans="1:5" x14ac:dyDescent="0.35">
      <c r="A235" s="100" t="s">
        <v>530</v>
      </c>
      <c r="B235" s="100" t="s">
        <v>317</v>
      </c>
      <c r="C235" s="100" t="s">
        <v>622</v>
      </c>
      <c r="D235" s="102">
        <v>1</v>
      </c>
      <c r="E235" s="102" t="s">
        <v>115</v>
      </c>
    </row>
    <row r="236" spans="1:5" x14ac:dyDescent="0.35">
      <c r="A236" s="100" t="s">
        <v>531</v>
      </c>
      <c r="B236" s="100" t="s">
        <v>317</v>
      </c>
      <c r="C236" s="100" t="s">
        <v>375</v>
      </c>
      <c r="D236" s="102">
        <v>1</v>
      </c>
      <c r="E236" s="102" t="s">
        <v>142</v>
      </c>
    </row>
    <row r="237" spans="1:5" x14ac:dyDescent="0.35">
      <c r="A237" s="100" t="s">
        <v>569</v>
      </c>
      <c r="B237" s="100" t="s">
        <v>232</v>
      </c>
      <c r="C237" s="100" t="s">
        <v>375</v>
      </c>
      <c r="D237" s="102">
        <v>1</v>
      </c>
      <c r="E237" s="102" t="s">
        <v>207</v>
      </c>
    </row>
    <row r="238" spans="1:5" x14ac:dyDescent="0.35">
      <c r="A238" s="100" t="s">
        <v>465</v>
      </c>
      <c r="B238" s="100" t="s">
        <v>317</v>
      </c>
      <c r="C238" s="100" t="s">
        <v>622</v>
      </c>
      <c r="D238" s="102">
        <v>1</v>
      </c>
      <c r="E238" s="102" t="s">
        <v>115</v>
      </c>
    </row>
    <row r="239" spans="1:5" x14ac:dyDescent="0.35">
      <c r="A239" s="100" t="s">
        <v>576</v>
      </c>
      <c r="B239" s="100" t="s">
        <v>85</v>
      </c>
      <c r="C239" s="100" t="s">
        <v>622</v>
      </c>
      <c r="D239" s="102">
        <v>1</v>
      </c>
      <c r="E239" s="102" t="s">
        <v>115</v>
      </c>
    </row>
    <row r="240" spans="1:5" x14ac:dyDescent="0.35">
      <c r="A240" s="100" t="s">
        <v>656</v>
      </c>
      <c r="B240" s="100" t="s">
        <v>492</v>
      </c>
      <c r="C240" s="100" t="s">
        <v>622</v>
      </c>
      <c r="D240" s="102">
        <v>1</v>
      </c>
      <c r="E240" s="102" t="s">
        <v>115</v>
      </c>
    </row>
    <row r="241" spans="1:5" x14ac:dyDescent="0.35">
      <c r="A241" s="100" t="s">
        <v>575</v>
      </c>
      <c r="B241" s="100" t="s">
        <v>85</v>
      </c>
      <c r="C241" s="100" t="s">
        <v>622</v>
      </c>
      <c r="D241" s="102">
        <v>1</v>
      </c>
      <c r="E241" s="102" t="s">
        <v>115</v>
      </c>
    </row>
    <row r="242" spans="1:5" x14ac:dyDescent="0.35">
      <c r="A242" s="100" t="s">
        <v>570</v>
      </c>
      <c r="B242" s="100" t="s">
        <v>13</v>
      </c>
      <c r="C242" s="100" t="s">
        <v>666</v>
      </c>
      <c r="D242" s="102">
        <v>1</v>
      </c>
      <c r="E242" s="102" t="s">
        <v>458</v>
      </c>
    </row>
    <row r="243" spans="1:5" x14ac:dyDescent="0.35">
      <c r="A243" s="100" t="s">
        <v>449</v>
      </c>
      <c r="B243" s="100" t="s">
        <v>340</v>
      </c>
      <c r="C243" s="100" t="s">
        <v>667</v>
      </c>
      <c r="D243" s="102">
        <v>1</v>
      </c>
      <c r="E243" s="102" t="s">
        <v>115</v>
      </c>
    </row>
    <row r="244" spans="1:5" x14ac:dyDescent="0.35">
      <c r="A244" s="100" t="s">
        <v>585</v>
      </c>
      <c r="B244" s="100" t="s">
        <v>232</v>
      </c>
      <c r="C244" s="100" t="s">
        <v>207</v>
      </c>
      <c r="D244" s="102">
        <v>1</v>
      </c>
      <c r="E244" s="102" t="s">
        <v>142</v>
      </c>
    </row>
    <row r="245" spans="1:5" x14ac:dyDescent="0.35">
      <c r="A245" s="100" t="s">
        <v>613</v>
      </c>
      <c r="B245" s="100" t="s">
        <v>427</v>
      </c>
      <c r="C245" s="100" t="s">
        <v>207</v>
      </c>
      <c r="D245" s="102">
        <v>0.5</v>
      </c>
      <c r="E245" s="102" t="s">
        <v>142</v>
      </c>
    </row>
    <row r="246" spans="1:5" x14ac:dyDescent="0.35">
      <c r="A246" s="100" t="s">
        <v>614</v>
      </c>
      <c r="B246" s="100" t="s">
        <v>232</v>
      </c>
      <c r="C246" s="100" t="s">
        <v>207</v>
      </c>
      <c r="D246" s="102">
        <v>0.5</v>
      </c>
      <c r="E246" s="102" t="s">
        <v>142</v>
      </c>
    </row>
    <row r="247" spans="1:5" x14ac:dyDescent="0.35">
      <c r="A247" s="100" t="s">
        <v>508</v>
      </c>
      <c r="B247" s="100" t="s">
        <v>504</v>
      </c>
      <c r="C247" s="100" t="s">
        <v>669</v>
      </c>
      <c r="D247" s="102">
        <v>1</v>
      </c>
      <c r="E247" s="102" t="s">
        <v>142</v>
      </c>
    </row>
    <row r="248" spans="1:5" x14ac:dyDescent="0.35">
      <c r="A248" s="100" t="s">
        <v>546</v>
      </c>
      <c r="B248" s="100" t="s">
        <v>497</v>
      </c>
      <c r="C248" s="100" t="s">
        <v>669</v>
      </c>
      <c r="D248" s="102">
        <v>1</v>
      </c>
      <c r="E248" s="102" t="s">
        <v>142</v>
      </c>
    </row>
    <row r="249" spans="1:5" x14ac:dyDescent="0.35">
      <c r="A249" s="100" t="s">
        <v>509</v>
      </c>
      <c r="B249" s="100" t="s">
        <v>504</v>
      </c>
      <c r="C249" s="100" t="s">
        <v>669</v>
      </c>
      <c r="D249" s="102">
        <v>1</v>
      </c>
      <c r="E249" s="102" t="s">
        <v>142</v>
      </c>
    </row>
    <row r="250" spans="1:5" x14ac:dyDescent="0.35">
      <c r="A250" s="100" t="s">
        <v>510</v>
      </c>
      <c r="B250" s="100" t="s">
        <v>504</v>
      </c>
      <c r="C250" s="100" t="s">
        <v>669</v>
      </c>
      <c r="D250" s="102">
        <v>1</v>
      </c>
      <c r="E250" s="102" t="s">
        <v>142</v>
      </c>
    </row>
    <row r="251" spans="1:5" x14ac:dyDescent="0.35">
      <c r="A251" s="100" t="s">
        <v>549</v>
      </c>
      <c r="B251" s="100" t="s">
        <v>496</v>
      </c>
      <c r="C251" s="100" t="s">
        <v>669</v>
      </c>
      <c r="D251" s="102">
        <v>1</v>
      </c>
      <c r="E251" s="102" t="s">
        <v>142</v>
      </c>
    </row>
    <row r="252" spans="1:5" x14ac:dyDescent="0.35">
      <c r="A252" s="100" t="s">
        <v>511</v>
      </c>
      <c r="B252" s="100" t="s">
        <v>504</v>
      </c>
      <c r="C252" s="100" t="s">
        <v>669</v>
      </c>
      <c r="D252" s="102">
        <v>1</v>
      </c>
      <c r="E252" s="102" t="s">
        <v>142</v>
      </c>
    </row>
    <row r="253" spans="1:5" x14ac:dyDescent="0.35">
      <c r="A253" s="100" t="s">
        <v>632</v>
      </c>
      <c r="B253" s="100" t="s">
        <v>342</v>
      </c>
      <c r="C253" s="100" t="s">
        <v>668</v>
      </c>
      <c r="D253" s="102">
        <v>0.4349387755102041</v>
      </c>
      <c r="E253" s="102" t="s">
        <v>115</v>
      </c>
    </row>
    <row r="254" spans="1:5" x14ac:dyDescent="0.35">
      <c r="A254" s="100" t="s">
        <v>661</v>
      </c>
      <c r="B254" s="100" t="s">
        <v>340</v>
      </c>
      <c r="C254" s="100" t="s">
        <v>668</v>
      </c>
      <c r="D254" s="102">
        <v>0.53028571428571425</v>
      </c>
      <c r="E254" s="102" t="s">
        <v>115</v>
      </c>
    </row>
    <row r="255" spans="1:5" x14ac:dyDescent="0.35">
      <c r="A255" s="100" t="s">
        <v>662</v>
      </c>
      <c r="B255" s="100" t="s">
        <v>216</v>
      </c>
      <c r="C255" s="100" t="s">
        <v>668</v>
      </c>
      <c r="D255" s="102">
        <v>3.2261224489795917E-2</v>
      </c>
      <c r="E255" s="102" t="s">
        <v>115</v>
      </c>
    </row>
    <row r="256" spans="1:5" x14ac:dyDescent="0.35">
      <c r="A256" s="100" t="s">
        <v>532</v>
      </c>
      <c r="B256" s="100" t="s">
        <v>492</v>
      </c>
      <c r="C256" s="100" t="s">
        <v>375</v>
      </c>
      <c r="D256" s="102">
        <v>0.5</v>
      </c>
      <c r="E256" s="102" t="s">
        <v>142</v>
      </c>
    </row>
    <row r="257" spans="1:5" x14ac:dyDescent="0.35">
      <c r="A257" s="100" t="s">
        <v>533</v>
      </c>
      <c r="B257" s="100" t="s">
        <v>534</v>
      </c>
      <c r="C257" s="100" t="s">
        <v>375</v>
      </c>
      <c r="D257" s="102">
        <v>0.5</v>
      </c>
      <c r="E257" s="102" t="s">
        <v>142</v>
      </c>
    </row>
    <row r="258" spans="1:5" x14ac:dyDescent="0.35">
      <c r="A258" s="100" t="s">
        <v>657</v>
      </c>
      <c r="B258" s="100" t="s">
        <v>11</v>
      </c>
      <c r="C258" s="100" t="s">
        <v>690</v>
      </c>
      <c r="D258" s="102">
        <v>1</v>
      </c>
      <c r="E258" s="102" t="s">
        <v>689</v>
      </c>
    </row>
    <row r="259" spans="1:5" x14ac:dyDescent="0.35">
      <c r="A259" s="100" t="s">
        <v>612</v>
      </c>
      <c r="B259" s="100" t="s">
        <v>489</v>
      </c>
      <c r="C259" s="100" t="s">
        <v>691</v>
      </c>
      <c r="D259" s="102">
        <v>1</v>
      </c>
      <c r="E259" s="102" t="s">
        <v>142</v>
      </c>
    </row>
    <row r="260" spans="1:5" x14ac:dyDescent="0.35">
      <c r="A260" s="100" t="s">
        <v>548</v>
      </c>
      <c r="B260" s="100" t="s">
        <v>498</v>
      </c>
      <c r="C260" s="100" t="s">
        <v>691</v>
      </c>
      <c r="D260" s="102">
        <v>1</v>
      </c>
      <c r="E260" s="102" t="s">
        <v>142</v>
      </c>
    </row>
    <row r="261" spans="1:5" x14ac:dyDescent="0.35">
      <c r="A261" s="100" t="s">
        <v>610</v>
      </c>
      <c r="B261" s="100" t="s">
        <v>11</v>
      </c>
      <c r="C261" s="100" t="s">
        <v>708</v>
      </c>
      <c r="D261" s="102">
        <v>0.5</v>
      </c>
      <c r="E261" s="102" t="s">
        <v>142</v>
      </c>
    </row>
    <row r="262" spans="1:5" x14ac:dyDescent="0.35">
      <c r="A262" s="100" t="s">
        <v>611</v>
      </c>
      <c r="B262" s="100" t="s">
        <v>13</v>
      </c>
      <c r="C262" s="100" t="s">
        <v>708</v>
      </c>
      <c r="D262" s="102">
        <v>0.5</v>
      </c>
      <c r="E262" s="102" t="s">
        <v>142</v>
      </c>
    </row>
    <row r="263" spans="1:5" x14ac:dyDescent="0.35">
      <c r="A263" s="100" t="s">
        <v>629</v>
      </c>
      <c r="B263" s="100" t="s">
        <v>85</v>
      </c>
      <c r="C263" s="100" t="s">
        <v>709</v>
      </c>
      <c r="D263" s="102">
        <v>1</v>
      </c>
      <c r="E263" s="102" t="s">
        <v>115</v>
      </c>
    </row>
    <row r="264" spans="1:5" x14ac:dyDescent="0.35">
      <c r="A264" s="100" t="s">
        <v>470</v>
      </c>
      <c r="B264" s="100" t="s">
        <v>13</v>
      </c>
      <c r="C264" s="100" t="s">
        <v>710</v>
      </c>
      <c r="D264" s="102">
        <v>0.5</v>
      </c>
      <c r="E264" s="102" t="s">
        <v>567</v>
      </c>
    </row>
    <row r="265" spans="1:5" x14ac:dyDescent="0.35">
      <c r="A265" s="100" t="s">
        <v>471</v>
      </c>
      <c r="B265" s="100" t="s">
        <v>102</v>
      </c>
      <c r="C265" s="100" t="s">
        <v>710</v>
      </c>
      <c r="D265" s="102">
        <v>0.5</v>
      </c>
      <c r="E265" s="102" t="s">
        <v>567</v>
      </c>
    </row>
    <row r="266" spans="1:5" x14ac:dyDescent="0.35">
      <c r="A266" s="100" t="s">
        <v>630</v>
      </c>
      <c r="B266" s="100" t="s">
        <v>402</v>
      </c>
      <c r="C266" s="100" t="s">
        <v>711</v>
      </c>
      <c r="D266" s="102">
        <v>1</v>
      </c>
      <c r="E266" s="102" t="s">
        <v>142</v>
      </c>
    </row>
    <row r="267" spans="1:5" x14ac:dyDescent="0.35">
      <c r="A267" s="100" t="s">
        <v>681</v>
      </c>
      <c r="B267" s="100" t="s">
        <v>678</v>
      </c>
      <c r="C267" s="100" t="s">
        <v>711</v>
      </c>
      <c r="D267" s="102">
        <v>1</v>
      </c>
      <c r="E267" s="102" t="s">
        <v>142</v>
      </c>
    </row>
    <row r="268" spans="1:5" x14ac:dyDescent="0.35">
      <c r="A268" s="100" t="s">
        <v>686</v>
      </c>
      <c r="B268" s="100" t="s">
        <v>678</v>
      </c>
      <c r="C268" s="100" t="s">
        <v>711</v>
      </c>
      <c r="D268" s="102">
        <v>1</v>
      </c>
      <c r="E268" s="102" t="s">
        <v>142</v>
      </c>
    </row>
    <row r="269" spans="1:5" x14ac:dyDescent="0.35">
      <c r="A269" s="100" t="s">
        <v>663</v>
      </c>
      <c r="B269" s="100" t="s">
        <v>365</v>
      </c>
      <c r="C269" s="100" t="s">
        <v>711</v>
      </c>
      <c r="D269" s="102">
        <v>0.2608695652173913</v>
      </c>
      <c r="E269" s="102" t="s">
        <v>142</v>
      </c>
    </row>
    <row r="270" spans="1:5" x14ac:dyDescent="0.35">
      <c r="A270" s="100" t="s">
        <v>664</v>
      </c>
      <c r="B270" s="100" t="s">
        <v>368</v>
      </c>
      <c r="C270" s="100" t="s">
        <v>711</v>
      </c>
      <c r="D270" s="102">
        <v>0.21739130434782608</v>
      </c>
      <c r="E270" s="102" t="s">
        <v>142</v>
      </c>
    </row>
    <row r="271" spans="1:5" x14ac:dyDescent="0.35">
      <c r="A271" s="100" t="s">
        <v>665</v>
      </c>
      <c r="B271" s="100" t="s">
        <v>370</v>
      </c>
      <c r="C271" s="100" t="s">
        <v>711</v>
      </c>
      <c r="D271" s="102">
        <v>0.52173913043478259</v>
      </c>
      <c r="E271" s="102" t="s">
        <v>142</v>
      </c>
    </row>
    <row r="272" spans="1:5" x14ac:dyDescent="0.35">
      <c r="A272" s="100" t="s">
        <v>706</v>
      </c>
      <c r="B272" s="100" t="s">
        <v>85</v>
      </c>
      <c r="C272" s="100" t="s">
        <v>375</v>
      </c>
      <c r="D272" s="102">
        <v>1</v>
      </c>
      <c r="E272" s="102" t="s">
        <v>142</v>
      </c>
    </row>
    <row r="273" spans="1:5" x14ac:dyDescent="0.35">
      <c r="A273" s="100" t="s">
        <v>602</v>
      </c>
      <c r="B273" s="100" t="s">
        <v>342</v>
      </c>
      <c r="C273" s="100" t="s">
        <v>711</v>
      </c>
      <c r="D273" s="102">
        <v>0.5</v>
      </c>
      <c r="E273" s="102" t="s">
        <v>142</v>
      </c>
    </row>
    <row r="274" spans="1:5" x14ac:dyDescent="0.35">
      <c r="A274" s="100" t="s">
        <v>603</v>
      </c>
      <c r="B274" s="100" t="s">
        <v>216</v>
      </c>
      <c r="C274" s="100" t="s">
        <v>711</v>
      </c>
      <c r="D274" s="102">
        <v>0.5</v>
      </c>
      <c r="E274" s="102" t="s">
        <v>142</v>
      </c>
    </row>
    <row r="275" spans="1:5" x14ac:dyDescent="0.35">
      <c r="A275" s="100" t="s">
        <v>673</v>
      </c>
      <c r="B275" s="100" t="s">
        <v>674</v>
      </c>
      <c r="C275" s="100" t="s">
        <v>711</v>
      </c>
      <c r="D275" s="102">
        <v>1</v>
      </c>
      <c r="E275" s="102" t="s">
        <v>142</v>
      </c>
    </row>
    <row r="276" spans="1:5" x14ac:dyDescent="0.35">
      <c r="A276" s="100" t="s">
        <v>675</v>
      </c>
      <c r="B276" s="100" t="s">
        <v>392</v>
      </c>
      <c r="C276" s="100" t="s">
        <v>711</v>
      </c>
      <c r="D276" s="102">
        <v>1</v>
      </c>
      <c r="E276" s="102" t="s">
        <v>142</v>
      </c>
    </row>
    <row r="277" spans="1:5" x14ac:dyDescent="0.35">
      <c r="A277" s="100" t="s">
        <v>676</v>
      </c>
      <c r="B277" s="100" t="s">
        <v>392</v>
      </c>
      <c r="C277" s="100" t="s">
        <v>711</v>
      </c>
      <c r="D277" s="102">
        <v>1</v>
      </c>
      <c r="E277" s="102" t="s">
        <v>142</v>
      </c>
    </row>
    <row r="278" spans="1:5" x14ac:dyDescent="0.35">
      <c r="A278" s="100" t="s">
        <v>677</v>
      </c>
      <c r="B278" s="100" t="s">
        <v>678</v>
      </c>
      <c r="C278" s="100" t="s">
        <v>711</v>
      </c>
      <c r="D278" s="102">
        <v>1</v>
      </c>
      <c r="E278" s="102" t="s">
        <v>142</v>
      </c>
    </row>
    <row r="279" spans="1:5" x14ac:dyDescent="0.35">
      <c r="A279" s="100" t="s">
        <v>679</v>
      </c>
      <c r="B279" s="100" t="s">
        <v>678</v>
      </c>
      <c r="C279" s="100" t="s">
        <v>711</v>
      </c>
      <c r="D279" s="102">
        <v>1</v>
      </c>
      <c r="E279" s="102" t="s">
        <v>142</v>
      </c>
    </row>
    <row r="280" spans="1:5" x14ac:dyDescent="0.35">
      <c r="A280" s="100" t="s">
        <v>680</v>
      </c>
      <c r="B280" s="100" t="s">
        <v>674</v>
      </c>
      <c r="C280" s="100" t="s">
        <v>711</v>
      </c>
      <c r="D280" s="102">
        <v>1</v>
      </c>
      <c r="E280" s="102" t="s">
        <v>142</v>
      </c>
    </row>
    <row r="281" spans="1:5" x14ac:dyDescent="0.35">
      <c r="A281" s="100" t="s">
        <v>682</v>
      </c>
      <c r="B281" s="100" t="s">
        <v>674</v>
      </c>
      <c r="C281" s="100" t="s">
        <v>711</v>
      </c>
      <c r="D281" s="102">
        <v>1</v>
      </c>
      <c r="E281" s="102" t="s">
        <v>142</v>
      </c>
    </row>
    <row r="282" spans="1:5" x14ac:dyDescent="0.35">
      <c r="A282" s="100" t="s">
        <v>683</v>
      </c>
      <c r="B282" s="100" t="s">
        <v>678</v>
      </c>
      <c r="C282" s="100" t="s">
        <v>711</v>
      </c>
      <c r="D282" s="102">
        <v>1</v>
      </c>
      <c r="E282" s="102" t="s">
        <v>142</v>
      </c>
    </row>
    <row r="283" spans="1:5" x14ac:dyDescent="0.35">
      <c r="A283" s="100" t="s">
        <v>684</v>
      </c>
      <c r="B283" s="100" t="s">
        <v>674</v>
      </c>
      <c r="C283" s="100" t="s">
        <v>711</v>
      </c>
      <c r="D283" s="102">
        <v>1</v>
      </c>
      <c r="E283" s="102" t="s">
        <v>142</v>
      </c>
    </row>
    <row r="284" spans="1:5" x14ac:dyDescent="0.35">
      <c r="A284" s="100" t="s">
        <v>685</v>
      </c>
      <c r="B284" s="100" t="s">
        <v>674</v>
      </c>
      <c r="C284" s="100" t="s">
        <v>711</v>
      </c>
      <c r="D284" s="102">
        <v>1</v>
      </c>
      <c r="E284" s="102" t="s">
        <v>142</v>
      </c>
    </row>
    <row r="285" spans="1:5" x14ac:dyDescent="0.35">
      <c r="A285" s="100" t="s">
        <v>687</v>
      </c>
      <c r="B285" s="100" t="s">
        <v>678</v>
      </c>
      <c r="C285" s="100" t="s">
        <v>711</v>
      </c>
      <c r="D285" s="102">
        <v>1</v>
      </c>
      <c r="E285" s="102" t="s">
        <v>142</v>
      </c>
    </row>
    <row r="286" spans="1:5" x14ac:dyDescent="0.35">
      <c r="A286" s="100" t="s">
        <v>688</v>
      </c>
      <c r="B286" s="100" t="s">
        <v>678</v>
      </c>
      <c r="C286" s="100" t="s">
        <v>711</v>
      </c>
      <c r="D286" s="102">
        <v>1</v>
      </c>
      <c r="E286" s="102" t="s">
        <v>142</v>
      </c>
    </row>
    <row r="287" spans="1:5" x14ac:dyDescent="0.35">
      <c r="A287" s="100" t="s">
        <v>604</v>
      </c>
      <c r="B287" s="100" t="s">
        <v>605</v>
      </c>
      <c r="C287" s="100" t="s">
        <v>737</v>
      </c>
      <c r="D287" s="102">
        <v>0.5</v>
      </c>
      <c r="E287" s="102" t="s">
        <v>142</v>
      </c>
    </row>
    <row r="288" spans="1:5" x14ac:dyDescent="0.35">
      <c r="A288" s="100" t="s">
        <v>607</v>
      </c>
      <c r="B288" s="100" t="s">
        <v>608</v>
      </c>
      <c r="C288" s="100" t="s">
        <v>737</v>
      </c>
      <c r="D288" s="102">
        <v>0.5</v>
      </c>
      <c r="E288" s="102" t="s">
        <v>142</v>
      </c>
    </row>
    <row r="289" spans="1:5" x14ac:dyDescent="0.35">
      <c r="A289" s="100" t="s">
        <v>633</v>
      </c>
      <c r="B289" s="100" t="s">
        <v>85</v>
      </c>
      <c r="C289" s="100" t="s">
        <v>738</v>
      </c>
      <c r="D289" s="102">
        <v>1</v>
      </c>
      <c r="E289" s="102" t="s">
        <v>115</v>
      </c>
    </row>
    <row r="290" spans="1:5" x14ac:dyDescent="0.35">
      <c r="A290" s="100" t="s">
        <v>631</v>
      </c>
      <c r="B290" s="100" t="s">
        <v>402</v>
      </c>
      <c r="C290" s="100" t="s">
        <v>711</v>
      </c>
      <c r="D290" s="102">
        <v>1</v>
      </c>
      <c r="E290" s="102" t="s">
        <v>142</v>
      </c>
    </row>
    <row r="291" spans="1:5" x14ac:dyDescent="0.35">
      <c r="A291" s="100" t="s">
        <v>405</v>
      </c>
      <c r="B291" s="100" t="s">
        <v>80</v>
      </c>
      <c r="C291" s="100" t="s">
        <v>739</v>
      </c>
      <c r="D291" s="102">
        <v>1</v>
      </c>
      <c r="E291" s="102" t="s">
        <v>707</v>
      </c>
    </row>
    <row r="292" spans="1:5" x14ac:dyDescent="0.35">
      <c r="A292" s="100" t="s">
        <v>406</v>
      </c>
      <c r="B292" s="100" t="s">
        <v>80</v>
      </c>
      <c r="C292" s="100" t="s">
        <v>739</v>
      </c>
      <c r="D292" s="102">
        <v>1</v>
      </c>
      <c r="E292" s="102" t="s">
        <v>707</v>
      </c>
    </row>
    <row r="293" spans="1:5" x14ac:dyDescent="0.35">
      <c r="A293" s="100" t="s">
        <v>407</v>
      </c>
      <c r="B293" s="100" t="s">
        <v>80</v>
      </c>
      <c r="C293" s="100" t="s">
        <v>739</v>
      </c>
      <c r="D293" s="102">
        <v>1</v>
      </c>
      <c r="E293" s="102" t="s">
        <v>707</v>
      </c>
    </row>
    <row r="294" spans="1:5" x14ac:dyDescent="0.35">
      <c r="A294" s="100" t="s">
        <v>587</v>
      </c>
      <c r="B294" s="100" t="s">
        <v>80</v>
      </c>
      <c r="C294" s="100" t="s">
        <v>739</v>
      </c>
      <c r="D294" s="102">
        <v>1</v>
      </c>
      <c r="E294" s="102" t="s">
        <v>707</v>
      </c>
    </row>
    <row r="295" spans="1:5" x14ac:dyDescent="0.35">
      <c r="A295" s="100" t="s">
        <v>594</v>
      </c>
      <c r="B295" s="100" t="s">
        <v>80</v>
      </c>
      <c r="C295" s="100" t="s">
        <v>739</v>
      </c>
      <c r="D295" s="102">
        <v>1</v>
      </c>
      <c r="E295" s="102" t="s">
        <v>707</v>
      </c>
    </row>
    <row r="296" spans="1:5" x14ac:dyDescent="0.35">
      <c r="A296" s="100" t="s">
        <v>595</v>
      </c>
      <c r="B296" s="100" t="s">
        <v>80</v>
      </c>
      <c r="C296" s="100" t="s">
        <v>758</v>
      </c>
      <c r="D296" s="102">
        <v>1</v>
      </c>
      <c r="E296" s="102" t="s">
        <v>707</v>
      </c>
    </row>
    <row r="297" spans="1:5" x14ac:dyDescent="0.35">
      <c r="A297" s="100" t="s">
        <v>596</v>
      </c>
      <c r="B297" s="100" t="s">
        <v>80</v>
      </c>
      <c r="C297" s="100" t="s">
        <v>758</v>
      </c>
      <c r="D297" s="102">
        <v>1</v>
      </c>
      <c r="E297" s="102" t="s">
        <v>707</v>
      </c>
    </row>
    <row r="298" spans="1:5" x14ac:dyDescent="0.35">
      <c r="A298" s="100" t="s">
        <v>597</v>
      </c>
      <c r="B298" s="100" t="s">
        <v>80</v>
      </c>
      <c r="C298" s="100" t="s">
        <v>758</v>
      </c>
      <c r="D298" s="102">
        <v>1</v>
      </c>
      <c r="E298" s="102" t="s">
        <v>707</v>
      </c>
    </row>
    <row r="299" spans="1:5" x14ac:dyDescent="0.35">
      <c r="A299" s="100" t="s">
        <v>598</v>
      </c>
      <c r="B299" s="100" t="s">
        <v>80</v>
      </c>
      <c r="C299" s="100" t="s">
        <v>758</v>
      </c>
      <c r="D299" s="102">
        <v>1</v>
      </c>
      <c r="E299" s="102" t="s">
        <v>707</v>
      </c>
    </row>
    <row r="300" spans="1:5" x14ac:dyDescent="0.35">
      <c r="A300" s="100" t="s">
        <v>599</v>
      </c>
      <c r="B300" s="100" t="s">
        <v>80</v>
      </c>
      <c r="C300" s="100" t="s">
        <v>758</v>
      </c>
      <c r="D300" s="102">
        <v>1</v>
      </c>
      <c r="E300" s="102" t="s">
        <v>707</v>
      </c>
    </row>
    <row r="301" spans="1:5" x14ac:dyDescent="0.35">
      <c r="A301" s="100" t="s">
        <v>600</v>
      </c>
      <c r="B301" s="100" t="s">
        <v>80</v>
      </c>
      <c r="C301" s="100" t="s">
        <v>758</v>
      </c>
      <c r="D301" s="102">
        <v>1</v>
      </c>
      <c r="E301" s="102" t="s">
        <v>707</v>
      </c>
    </row>
    <row r="302" spans="1:5" x14ac:dyDescent="0.35">
      <c r="A302" s="100" t="s">
        <v>601</v>
      </c>
      <c r="B302" s="100" t="s">
        <v>80</v>
      </c>
      <c r="C302" s="100" t="s">
        <v>758</v>
      </c>
      <c r="D302" s="102">
        <v>1</v>
      </c>
      <c r="E302" s="102" t="s">
        <v>707</v>
      </c>
    </row>
    <row r="303" spans="1:5" x14ac:dyDescent="0.35">
      <c r="A303" s="100" t="s">
        <v>588</v>
      </c>
      <c r="B303" s="100" t="s">
        <v>80</v>
      </c>
      <c r="C303" s="100" t="s">
        <v>758</v>
      </c>
      <c r="D303" s="102">
        <v>1</v>
      </c>
      <c r="E303" s="102" t="s">
        <v>707</v>
      </c>
    </row>
    <row r="304" spans="1:5" x14ac:dyDescent="0.35">
      <c r="A304" s="100" t="s">
        <v>589</v>
      </c>
      <c r="B304" s="100" t="s">
        <v>80</v>
      </c>
      <c r="C304" s="100" t="s">
        <v>758</v>
      </c>
      <c r="D304" s="102">
        <v>1</v>
      </c>
      <c r="E304" s="102" t="s">
        <v>707</v>
      </c>
    </row>
    <row r="305" spans="1:5" x14ac:dyDescent="0.35">
      <c r="A305" s="100" t="s">
        <v>590</v>
      </c>
      <c r="B305" s="100" t="s">
        <v>80</v>
      </c>
      <c r="C305" s="100" t="s">
        <v>758</v>
      </c>
      <c r="D305" s="102">
        <v>1</v>
      </c>
      <c r="E305" s="102" t="s">
        <v>707</v>
      </c>
    </row>
    <row r="306" spans="1:5" x14ac:dyDescent="0.35">
      <c r="A306" s="100" t="s">
        <v>591</v>
      </c>
      <c r="B306" s="100" t="s">
        <v>80</v>
      </c>
      <c r="C306" s="100" t="s">
        <v>758</v>
      </c>
      <c r="D306" s="102">
        <v>1</v>
      </c>
      <c r="E306" s="102" t="s">
        <v>707</v>
      </c>
    </row>
    <row r="307" spans="1:5" x14ac:dyDescent="0.35">
      <c r="A307" s="100" t="s">
        <v>592</v>
      </c>
      <c r="B307" s="100" t="s">
        <v>80</v>
      </c>
      <c r="C307" s="100" t="s">
        <v>758</v>
      </c>
      <c r="D307" s="102">
        <v>1</v>
      </c>
      <c r="E307" s="102" t="s">
        <v>707</v>
      </c>
    </row>
    <row r="308" spans="1:5" x14ac:dyDescent="0.35">
      <c r="A308" s="100" t="s">
        <v>593</v>
      </c>
      <c r="B308" s="100" t="s">
        <v>80</v>
      </c>
      <c r="C308" s="100" t="s">
        <v>758</v>
      </c>
      <c r="D308" s="102">
        <v>1</v>
      </c>
      <c r="E308" s="102" t="s">
        <v>707</v>
      </c>
    </row>
    <row r="309" spans="1:5" x14ac:dyDescent="0.35">
      <c r="A309" s="100" t="s">
        <v>719</v>
      </c>
      <c r="B309" s="100" t="s">
        <v>102</v>
      </c>
      <c r="C309" s="100" t="s">
        <v>747</v>
      </c>
      <c r="D309" s="102">
        <v>1</v>
      </c>
      <c r="E309" s="102" t="s">
        <v>142</v>
      </c>
    </row>
    <row r="310" spans="1:5" x14ac:dyDescent="0.35">
      <c r="A310" s="100" t="s">
        <v>720</v>
      </c>
      <c r="B310" s="100" t="s">
        <v>102</v>
      </c>
      <c r="C310" s="100" t="s">
        <v>747</v>
      </c>
      <c r="D310" s="102">
        <v>1</v>
      </c>
      <c r="E310" s="102" t="s">
        <v>142</v>
      </c>
    </row>
    <row r="311" spans="1:5" x14ac:dyDescent="0.35">
      <c r="A311" s="100" t="s">
        <v>713</v>
      </c>
      <c r="B311" s="100" t="s">
        <v>102</v>
      </c>
      <c r="C311" s="100" t="s">
        <v>747</v>
      </c>
      <c r="D311" s="102">
        <v>1</v>
      </c>
      <c r="E311" s="102" t="s">
        <v>142</v>
      </c>
    </row>
    <row r="312" spans="1:5" x14ac:dyDescent="0.35">
      <c r="A312" s="100" t="s">
        <v>714</v>
      </c>
      <c r="B312" s="100" t="s">
        <v>102</v>
      </c>
      <c r="C312" s="100" t="s">
        <v>747</v>
      </c>
      <c r="D312" s="102">
        <v>1</v>
      </c>
      <c r="E312" s="102" t="s">
        <v>142</v>
      </c>
    </row>
    <row r="313" spans="1:5" x14ac:dyDescent="0.35">
      <c r="A313" s="100" t="s">
        <v>723</v>
      </c>
      <c r="B313" s="100" t="s">
        <v>102</v>
      </c>
      <c r="C313" s="100" t="s">
        <v>747</v>
      </c>
      <c r="D313" s="102">
        <v>1</v>
      </c>
      <c r="E313" s="102" t="s">
        <v>142</v>
      </c>
    </row>
    <row r="314" spans="1:5" x14ac:dyDescent="0.35">
      <c r="A314" s="100" t="s">
        <v>724</v>
      </c>
      <c r="B314" s="100" t="s">
        <v>11</v>
      </c>
      <c r="C314" s="100" t="s">
        <v>747</v>
      </c>
      <c r="D314" s="102">
        <v>1</v>
      </c>
      <c r="E314" s="102" t="s">
        <v>142</v>
      </c>
    </row>
    <row r="315" spans="1:5" x14ac:dyDescent="0.35">
      <c r="A315" s="100" t="s">
        <v>725</v>
      </c>
      <c r="B315" s="100" t="s">
        <v>11</v>
      </c>
      <c r="C315" s="100" t="s">
        <v>747</v>
      </c>
      <c r="D315" s="102">
        <v>1</v>
      </c>
      <c r="E315" s="102" t="s">
        <v>142</v>
      </c>
    </row>
    <row r="316" spans="1:5" x14ac:dyDescent="0.35">
      <c r="A316" s="100" t="s">
        <v>712</v>
      </c>
      <c r="B316" s="100" t="s">
        <v>202</v>
      </c>
      <c r="C316" s="100" t="s">
        <v>748</v>
      </c>
      <c r="D316" s="102">
        <v>0.10696716141781945</v>
      </c>
      <c r="E316" s="102" t="s">
        <v>142</v>
      </c>
    </row>
    <row r="317" spans="1:5" x14ac:dyDescent="0.35">
      <c r="A317" s="100" t="s">
        <v>385</v>
      </c>
      <c r="B317" s="100" t="s">
        <v>196</v>
      </c>
      <c r="C317" s="100" t="s">
        <v>748</v>
      </c>
      <c r="D317" s="102">
        <v>0.39288567464155066</v>
      </c>
      <c r="E317" s="102" t="s">
        <v>142</v>
      </c>
    </row>
    <row r="318" spans="1:5" x14ac:dyDescent="0.35">
      <c r="A318" s="100" t="s">
        <v>387</v>
      </c>
      <c r="B318" s="100" t="s">
        <v>198</v>
      </c>
      <c r="C318" s="100" t="s">
        <v>748</v>
      </c>
      <c r="D318" s="102">
        <v>0.35736450405752013</v>
      </c>
      <c r="E318" s="102" t="s">
        <v>142</v>
      </c>
    </row>
    <row r="319" spans="1:5" x14ac:dyDescent="0.35">
      <c r="A319" s="100" t="s">
        <v>389</v>
      </c>
      <c r="B319" s="100" t="s">
        <v>200</v>
      </c>
      <c r="C319" s="100" t="s">
        <v>748</v>
      </c>
      <c r="D319" s="102">
        <v>0.14279106925114576</v>
      </c>
      <c r="E319" s="102" t="s">
        <v>142</v>
      </c>
    </row>
    <row r="320" spans="1:5" x14ac:dyDescent="0.35">
      <c r="A320" s="100" t="s">
        <v>693</v>
      </c>
      <c r="B320" s="100" t="s">
        <v>674</v>
      </c>
      <c r="C320" s="100" t="s">
        <v>711</v>
      </c>
      <c r="D320" s="102">
        <v>1</v>
      </c>
      <c r="E320" s="102" t="s">
        <v>142</v>
      </c>
    </row>
    <row r="321" spans="1:5" x14ac:dyDescent="0.35">
      <c r="A321" s="100" t="s">
        <v>694</v>
      </c>
      <c r="B321" s="100" t="s">
        <v>674</v>
      </c>
      <c r="C321" s="100" t="s">
        <v>711</v>
      </c>
      <c r="D321" s="102">
        <v>1</v>
      </c>
      <c r="E321" s="102" t="s">
        <v>142</v>
      </c>
    </row>
    <row r="322" spans="1:5" x14ac:dyDescent="0.35">
      <c r="A322" s="100" t="s">
        <v>638</v>
      </c>
      <c r="B322" s="100" t="s">
        <v>42</v>
      </c>
      <c r="C322" s="100" t="s">
        <v>748</v>
      </c>
      <c r="D322" s="102">
        <v>1</v>
      </c>
      <c r="E322" s="102" t="s">
        <v>142</v>
      </c>
    </row>
    <row r="323" spans="1:5" x14ac:dyDescent="0.35">
      <c r="A323" s="100" t="s">
        <v>640</v>
      </c>
      <c r="B323" s="100" t="s">
        <v>497</v>
      </c>
      <c r="C323" s="100" t="s">
        <v>748</v>
      </c>
      <c r="D323" s="102">
        <v>0.5</v>
      </c>
      <c r="E323" s="102" t="s">
        <v>142</v>
      </c>
    </row>
    <row r="324" spans="1:5" x14ac:dyDescent="0.35">
      <c r="A324" s="100" t="s">
        <v>642</v>
      </c>
      <c r="B324" s="100" t="s">
        <v>498</v>
      </c>
      <c r="C324" s="100" t="s">
        <v>748</v>
      </c>
      <c r="D324" s="102">
        <v>0.5</v>
      </c>
      <c r="E324" s="102" t="s">
        <v>142</v>
      </c>
    </row>
    <row r="325" spans="1:5" x14ac:dyDescent="0.35">
      <c r="A325" s="100" t="s">
        <v>634</v>
      </c>
      <c r="B325" s="100" t="s">
        <v>504</v>
      </c>
      <c r="C325" s="100" t="s">
        <v>748</v>
      </c>
      <c r="D325" s="102">
        <v>1</v>
      </c>
      <c r="E325" s="102" t="s">
        <v>142</v>
      </c>
    </row>
    <row r="326" spans="1:5" x14ac:dyDescent="0.35">
      <c r="A326" s="100" t="s">
        <v>639</v>
      </c>
      <c r="B326" s="100" t="s">
        <v>42</v>
      </c>
      <c r="C326" s="100" t="s">
        <v>748</v>
      </c>
      <c r="D326" s="102">
        <v>1</v>
      </c>
      <c r="E326" s="102" t="s">
        <v>142</v>
      </c>
    </row>
    <row r="327" spans="1:5" x14ac:dyDescent="0.35">
      <c r="A327" s="100" t="s">
        <v>671</v>
      </c>
      <c r="B327" s="100" t="s">
        <v>71</v>
      </c>
      <c r="C327" s="100" t="s">
        <v>757</v>
      </c>
      <c r="D327" s="102">
        <v>1</v>
      </c>
      <c r="E327" s="102" t="s">
        <v>115</v>
      </c>
    </row>
    <row r="328" spans="1:5" x14ac:dyDescent="0.35">
      <c r="A328" s="100" t="s">
        <v>706</v>
      </c>
      <c r="B328" s="163" t="s">
        <v>85</v>
      </c>
      <c r="C328" s="100" t="s">
        <v>375</v>
      </c>
      <c r="D328" s="102">
        <v>1</v>
      </c>
      <c r="E328" s="102" t="s">
        <v>115</v>
      </c>
    </row>
    <row r="329" spans="1:5" x14ac:dyDescent="0.35">
      <c r="A329" s="100" t="s">
        <v>704</v>
      </c>
      <c r="B329" s="163" t="s">
        <v>85</v>
      </c>
      <c r="C329" s="100" t="s">
        <v>375</v>
      </c>
      <c r="D329" s="102">
        <v>1</v>
      </c>
      <c r="E329" s="102" t="s">
        <v>115</v>
      </c>
    </row>
    <row r="330" spans="1:5" x14ac:dyDescent="0.35">
      <c r="A330" s="100" t="s">
        <v>705</v>
      </c>
      <c r="B330" s="163" t="s">
        <v>85</v>
      </c>
      <c r="C330" s="100" t="s">
        <v>375</v>
      </c>
      <c r="D330" s="102">
        <v>1</v>
      </c>
      <c r="E330" s="102" t="s">
        <v>115</v>
      </c>
    </row>
    <row r="331" spans="1:5" x14ac:dyDescent="0.35">
      <c r="A331" s="100" t="s">
        <v>700</v>
      </c>
      <c r="B331" s="163" t="s">
        <v>85</v>
      </c>
      <c r="C331" s="100" t="s">
        <v>375</v>
      </c>
      <c r="D331" s="102">
        <v>1</v>
      </c>
      <c r="E331" s="102" t="s">
        <v>115</v>
      </c>
    </row>
    <row r="332" spans="1:5" x14ac:dyDescent="0.35">
      <c r="A332" s="100" t="s">
        <v>701</v>
      </c>
      <c r="B332" s="163" t="s">
        <v>317</v>
      </c>
      <c r="C332" s="100" t="s">
        <v>759</v>
      </c>
      <c r="D332" s="102">
        <v>1</v>
      </c>
      <c r="E332" s="102" t="s">
        <v>115</v>
      </c>
    </row>
    <row r="333" spans="1:5" x14ac:dyDescent="0.35">
      <c r="A333" s="100" t="s">
        <v>702</v>
      </c>
      <c r="B333" s="163" t="s">
        <v>317</v>
      </c>
      <c r="C333" s="100" t="s">
        <v>759</v>
      </c>
      <c r="D333" s="102">
        <v>1</v>
      </c>
      <c r="E333" s="102" t="s">
        <v>115</v>
      </c>
    </row>
    <row r="334" spans="1:5" x14ac:dyDescent="0.35">
      <c r="A334" s="100" t="s">
        <v>703</v>
      </c>
      <c r="B334" s="163" t="s">
        <v>317</v>
      </c>
      <c r="C334" s="100" t="s">
        <v>759</v>
      </c>
      <c r="D334" s="102">
        <v>1</v>
      </c>
      <c r="E334" s="102" t="s">
        <v>115</v>
      </c>
    </row>
    <row r="335" spans="1:5" x14ac:dyDescent="0.35">
      <c r="A335" s="100" t="s">
        <v>718</v>
      </c>
      <c r="B335" s="100" t="s">
        <v>102</v>
      </c>
      <c r="C335" s="100" t="s">
        <v>814</v>
      </c>
      <c r="D335" s="102">
        <v>1</v>
      </c>
      <c r="E335" s="102" t="s">
        <v>142</v>
      </c>
    </row>
    <row r="336" spans="1:5" x14ac:dyDescent="0.35">
      <c r="A336" s="100" t="s">
        <v>715</v>
      </c>
      <c r="B336" s="100" t="s">
        <v>102</v>
      </c>
      <c r="C336" s="100" t="s">
        <v>814</v>
      </c>
      <c r="D336" s="102">
        <v>1</v>
      </c>
      <c r="E336" s="102" t="s">
        <v>142</v>
      </c>
    </row>
    <row r="337" spans="1:5" x14ac:dyDescent="0.35">
      <c r="A337" s="100" t="s">
        <v>716</v>
      </c>
      <c r="B337" s="100" t="s">
        <v>102</v>
      </c>
      <c r="C337" s="100" t="s">
        <v>814</v>
      </c>
      <c r="D337" s="102">
        <v>1</v>
      </c>
      <c r="E337" s="102" t="s">
        <v>142</v>
      </c>
    </row>
    <row r="338" spans="1:5" x14ac:dyDescent="0.35">
      <c r="A338" s="100" t="s">
        <v>717</v>
      </c>
      <c r="B338" s="100" t="s">
        <v>102</v>
      </c>
      <c r="C338" s="100" t="s">
        <v>814</v>
      </c>
      <c r="D338" s="102">
        <v>1</v>
      </c>
      <c r="E338" s="102" t="s">
        <v>142</v>
      </c>
    </row>
    <row r="339" spans="1:5" x14ac:dyDescent="0.35">
      <c r="A339" s="100" t="s">
        <v>692</v>
      </c>
      <c r="B339" s="100" t="s">
        <v>678</v>
      </c>
      <c r="C339" s="100" t="s">
        <v>839</v>
      </c>
      <c r="D339" s="102">
        <v>1</v>
      </c>
      <c r="E339" s="102" t="s">
        <v>840</v>
      </c>
    </row>
    <row r="340" spans="1:5" x14ac:dyDescent="0.35">
      <c r="A340" s="100" t="s">
        <v>837</v>
      </c>
      <c r="B340" s="100" t="s">
        <v>674</v>
      </c>
      <c r="C340" s="100" t="s">
        <v>841</v>
      </c>
      <c r="D340" s="102">
        <v>0.34499999999999997</v>
      </c>
      <c r="E340" s="102" t="s">
        <v>840</v>
      </c>
    </row>
    <row r="341" spans="1:5" x14ac:dyDescent="0.35">
      <c r="A341" s="100" t="s">
        <v>760</v>
      </c>
      <c r="B341" s="100" t="s">
        <v>13</v>
      </c>
      <c r="C341" s="100" t="s">
        <v>842</v>
      </c>
      <c r="D341" s="102">
        <v>1</v>
      </c>
      <c r="E341" s="102" t="s">
        <v>142</v>
      </c>
    </row>
    <row r="342" spans="1:5" x14ac:dyDescent="0.35">
      <c r="A342" s="100" t="s">
        <v>635</v>
      </c>
      <c r="B342" s="100" t="s">
        <v>504</v>
      </c>
      <c r="C342" s="100" t="s">
        <v>814</v>
      </c>
      <c r="D342" s="102">
        <v>1</v>
      </c>
      <c r="E342" s="102" t="s">
        <v>142</v>
      </c>
    </row>
    <row r="343" spans="1:5" x14ac:dyDescent="0.35">
      <c r="A343" s="100" t="s">
        <v>749</v>
      </c>
      <c r="B343" s="100" t="s">
        <v>39</v>
      </c>
      <c r="C343" s="100" t="s">
        <v>843</v>
      </c>
      <c r="D343" s="102">
        <v>0.32653061224489793</v>
      </c>
      <c r="E343" s="102" t="s">
        <v>142</v>
      </c>
    </row>
    <row r="344" spans="1:5" x14ac:dyDescent="0.35">
      <c r="A344" s="100" t="s">
        <v>750</v>
      </c>
      <c r="B344" s="100" t="s">
        <v>13</v>
      </c>
      <c r="C344" s="100" t="s">
        <v>843</v>
      </c>
      <c r="D344" s="102">
        <v>0.67346938775510201</v>
      </c>
      <c r="E344" s="102" t="s">
        <v>142</v>
      </c>
    </row>
    <row r="345" spans="1:5" x14ac:dyDescent="0.35">
      <c r="A345" s="100" t="s">
        <v>695</v>
      </c>
      <c r="B345" s="100" t="s">
        <v>13</v>
      </c>
      <c r="C345" s="100" t="s">
        <v>814</v>
      </c>
      <c r="D345" s="102">
        <v>1</v>
      </c>
      <c r="E345" s="102" t="s">
        <v>142</v>
      </c>
    </row>
    <row r="346" spans="1:5" x14ac:dyDescent="0.35">
      <c r="A346" s="100" t="s">
        <v>696</v>
      </c>
      <c r="B346" s="100" t="s">
        <v>109</v>
      </c>
      <c r="C346" s="100" t="s">
        <v>839</v>
      </c>
      <c r="D346" s="102">
        <v>1</v>
      </c>
      <c r="E346" s="102" t="s">
        <v>840</v>
      </c>
    </row>
    <row r="347" spans="1:5" x14ac:dyDescent="0.35">
      <c r="A347" s="100" t="s">
        <v>697</v>
      </c>
      <c r="B347" s="100" t="s">
        <v>551</v>
      </c>
      <c r="C347" s="100" t="s">
        <v>844</v>
      </c>
      <c r="D347" s="102">
        <v>1</v>
      </c>
      <c r="E347" s="102" t="s">
        <v>142</v>
      </c>
    </row>
    <row r="348" spans="1:5" x14ac:dyDescent="0.35">
      <c r="A348" s="100" t="s">
        <v>751</v>
      </c>
      <c r="B348" s="100" t="s">
        <v>489</v>
      </c>
      <c r="C348" s="100" t="s">
        <v>1018</v>
      </c>
      <c r="D348" s="102">
        <v>1</v>
      </c>
      <c r="E348" s="102" t="s">
        <v>615</v>
      </c>
    </row>
    <row r="349" spans="1:5" x14ac:dyDescent="0.35">
      <c r="A349" s="100" t="s">
        <v>817</v>
      </c>
      <c r="B349" s="100" t="s">
        <v>87</v>
      </c>
      <c r="C349" s="100" t="s">
        <v>1019</v>
      </c>
      <c r="D349" s="102">
        <v>5.0200816326530617E-2</v>
      </c>
      <c r="E349" s="102" t="s">
        <v>840</v>
      </c>
    </row>
    <row r="350" spans="1:5" x14ac:dyDescent="0.35">
      <c r="A350" s="100" t="s">
        <v>819</v>
      </c>
      <c r="B350" s="100" t="s">
        <v>88</v>
      </c>
      <c r="C350" s="100" t="s">
        <v>1019</v>
      </c>
      <c r="D350" s="102">
        <v>1.0340816326530613E-2</v>
      </c>
      <c r="E350" s="102" t="s">
        <v>840</v>
      </c>
    </row>
    <row r="351" spans="1:5" x14ac:dyDescent="0.35">
      <c r="A351" s="100" t="s">
        <v>821</v>
      </c>
      <c r="B351" s="100" t="s">
        <v>89</v>
      </c>
      <c r="C351" s="100" t="s">
        <v>1019</v>
      </c>
      <c r="D351" s="102">
        <v>2.028734693877551E-2</v>
      </c>
      <c r="E351" s="102" t="s">
        <v>840</v>
      </c>
    </row>
    <row r="352" spans="1:5" x14ac:dyDescent="0.35">
      <c r="A352" s="100" t="s">
        <v>823</v>
      </c>
      <c r="B352" s="100" t="s">
        <v>90</v>
      </c>
      <c r="C352" s="100" t="s">
        <v>1019</v>
      </c>
      <c r="D352" s="102">
        <v>1.5345714285714287E-2</v>
      </c>
      <c r="E352" s="102" t="s">
        <v>840</v>
      </c>
    </row>
    <row r="353" spans="1:5" x14ac:dyDescent="0.35">
      <c r="A353" s="100" t="s">
        <v>828</v>
      </c>
      <c r="B353" s="100" t="s">
        <v>825</v>
      </c>
      <c r="C353" s="100" t="s">
        <v>1020</v>
      </c>
      <c r="D353" s="102">
        <v>1</v>
      </c>
      <c r="E353" s="102" t="s">
        <v>142</v>
      </c>
    </row>
    <row r="354" spans="1:5" x14ac:dyDescent="0.35">
      <c r="A354" s="100" t="s">
        <v>829</v>
      </c>
      <c r="B354" s="100" t="s">
        <v>825</v>
      </c>
      <c r="C354" s="100" t="s">
        <v>1020</v>
      </c>
      <c r="D354" s="102">
        <v>1</v>
      </c>
      <c r="E354" s="102" t="s">
        <v>142</v>
      </c>
    </row>
    <row r="355" spans="1:5" x14ac:dyDescent="0.35">
      <c r="A355" s="100" t="s">
        <v>827</v>
      </c>
      <c r="B355" s="100" t="s">
        <v>825</v>
      </c>
      <c r="C355" s="100" t="s">
        <v>1020</v>
      </c>
      <c r="D355" s="102">
        <v>1</v>
      </c>
      <c r="E355" s="102" t="s">
        <v>142</v>
      </c>
    </row>
    <row r="356" spans="1:5" x14ac:dyDescent="0.35">
      <c r="A356" s="100" t="s">
        <v>721</v>
      </c>
      <c r="B356" s="100" t="s">
        <v>605</v>
      </c>
      <c r="C356" s="100" t="s">
        <v>1020</v>
      </c>
      <c r="D356" s="102">
        <v>0.5</v>
      </c>
      <c r="E356" s="102" t="s">
        <v>142</v>
      </c>
    </row>
    <row r="357" spans="1:5" x14ac:dyDescent="0.35">
      <c r="A357" s="100" t="s">
        <v>722</v>
      </c>
      <c r="B357" s="100" t="s">
        <v>608</v>
      </c>
      <c r="C357" s="100" t="s">
        <v>1020</v>
      </c>
      <c r="D357" s="102">
        <v>0.5</v>
      </c>
      <c r="E357" s="102" t="s">
        <v>142</v>
      </c>
    </row>
    <row r="358" spans="1:5" x14ac:dyDescent="0.35">
      <c r="A358" s="100" t="s">
        <v>834</v>
      </c>
      <c r="B358" s="100" t="s">
        <v>825</v>
      </c>
      <c r="C358" s="100" t="s">
        <v>1020</v>
      </c>
      <c r="D358" s="102">
        <v>1</v>
      </c>
      <c r="E358" s="102" t="s">
        <v>142</v>
      </c>
    </row>
    <row r="359" spans="1:5" x14ac:dyDescent="0.35">
      <c r="A359" s="100" t="s">
        <v>831</v>
      </c>
      <c r="B359" s="100" t="s">
        <v>102</v>
      </c>
      <c r="C359" s="100" t="s">
        <v>1021</v>
      </c>
      <c r="D359" s="102">
        <v>1</v>
      </c>
      <c r="E359" s="102" t="s">
        <v>142</v>
      </c>
    </row>
    <row r="360" spans="1:5" x14ac:dyDescent="0.35">
      <c r="A360" s="100" t="s">
        <v>832</v>
      </c>
      <c r="B360" s="100" t="s">
        <v>102</v>
      </c>
      <c r="C360" s="100" t="s">
        <v>1021</v>
      </c>
      <c r="D360" s="102">
        <v>1</v>
      </c>
      <c r="E360" s="102" t="s">
        <v>142</v>
      </c>
    </row>
    <row r="361" spans="1:5" x14ac:dyDescent="0.35">
      <c r="A361" s="100" t="s">
        <v>833</v>
      </c>
      <c r="B361" s="100" t="s">
        <v>102</v>
      </c>
      <c r="C361" s="100" t="s">
        <v>1021</v>
      </c>
      <c r="D361" s="102">
        <v>1</v>
      </c>
      <c r="E361" s="102" t="s">
        <v>142</v>
      </c>
    </row>
    <row r="362" spans="1:5" x14ac:dyDescent="0.35">
      <c r="A362" s="100" t="s">
        <v>835</v>
      </c>
      <c r="B362" s="100" t="s">
        <v>825</v>
      </c>
      <c r="C362" s="100" t="s">
        <v>1020</v>
      </c>
      <c r="D362" s="102">
        <v>1</v>
      </c>
      <c r="E362" s="102" t="s">
        <v>142</v>
      </c>
    </row>
    <row r="363" spans="1:5" x14ac:dyDescent="0.35">
      <c r="A363" s="100" t="s">
        <v>836</v>
      </c>
      <c r="B363" s="100" t="s">
        <v>825</v>
      </c>
      <c r="C363" s="100" t="s">
        <v>1020</v>
      </c>
      <c r="D363" s="102">
        <v>1</v>
      </c>
      <c r="E363" s="102" t="s">
        <v>142</v>
      </c>
    </row>
    <row r="364" spans="1:5" x14ac:dyDescent="0.35">
      <c r="A364" s="100" t="s">
        <v>853</v>
      </c>
      <c r="B364" s="100" t="s">
        <v>825</v>
      </c>
      <c r="C364" s="100" t="s">
        <v>1020</v>
      </c>
      <c r="D364" s="102">
        <v>1</v>
      </c>
      <c r="E364" s="102" t="s">
        <v>142</v>
      </c>
    </row>
    <row r="365" spans="1:5" x14ac:dyDescent="0.35">
      <c r="A365" s="100" t="s">
        <v>850</v>
      </c>
      <c r="B365" s="100" t="s">
        <v>102</v>
      </c>
      <c r="C365" s="100" t="s">
        <v>1021</v>
      </c>
      <c r="D365" s="102">
        <v>1</v>
      </c>
      <c r="E365" s="102" t="s">
        <v>142</v>
      </c>
    </row>
    <row r="366" spans="1:5" x14ac:dyDescent="0.35">
      <c r="A366" s="100" t="s">
        <v>851</v>
      </c>
      <c r="B366" s="100" t="s">
        <v>102</v>
      </c>
      <c r="C366" s="100" t="s">
        <v>1021</v>
      </c>
      <c r="D366" s="102">
        <v>1</v>
      </c>
      <c r="E366" s="102" t="s">
        <v>142</v>
      </c>
    </row>
    <row r="367" spans="1:5" x14ac:dyDescent="0.35">
      <c r="A367" s="100" t="s">
        <v>854</v>
      </c>
      <c r="B367" s="100" t="s">
        <v>825</v>
      </c>
      <c r="C367" s="100" t="s">
        <v>1020</v>
      </c>
      <c r="D367" s="102">
        <v>1</v>
      </c>
      <c r="E367" s="102" t="s">
        <v>142</v>
      </c>
    </row>
    <row r="368" spans="1:5" x14ac:dyDescent="0.35">
      <c r="A368" s="100" t="s">
        <v>855</v>
      </c>
      <c r="B368" s="100" t="s">
        <v>825</v>
      </c>
      <c r="C368" s="100" t="s">
        <v>1020</v>
      </c>
      <c r="D368" s="102">
        <v>1</v>
      </c>
      <c r="E368" s="102" t="s">
        <v>142</v>
      </c>
    </row>
    <row r="369" spans="1:5" x14ac:dyDescent="0.35">
      <c r="A369" s="100" t="s">
        <v>740</v>
      </c>
      <c r="B369" s="100" t="s">
        <v>71</v>
      </c>
      <c r="C369" s="100" t="s">
        <v>1022</v>
      </c>
      <c r="D369" s="102">
        <v>1</v>
      </c>
      <c r="E369" s="102" t="s">
        <v>142</v>
      </c>
    </row>
    <row r="370" spans="1:5" x14ac:dyDescent="0.35">
      <c r="A370" s="100" t="s">
        <v>742</v>
      </c>
      <c r="B370" s="100" t="s">
        <v>71</v>
      </c>
      <c r="C370" s="100" t="s">
        <v>1022</v>
      </c>
      <c r="D370" s="102">
        <v>1</v>
      </c>
      <c r="E370" s="102" t="s">
        <v>142</v>
      </c>
    </row>
    <row r="371" spans="1:5" x14ac:dyDescent="0.35">
      <c r="A371" s="100" t="s">
        <v>875</v>
      </c>
      <c r="B371" s="100" t="s">
        <v>347</v>
      </c>
      <c r="C371" s="100" t="s">
        <v>1022</v>
      </c>
      <c r="D371" s="102">
        <v>1</v>
      </c>
      <c r="E371" s="102" t="s">
        <v>142</v>
      </c>
    </row>
    <row r="372" spans="1:5" x14ac:dyDescent="0.35">
      <c r="A372" s="100" t="s">
        <v>974</v>
      </c>
      <c r="B372" s="100" t="s">
        <v>13</v>
      </c>
      <c r="C372" s="100" t="s">
        <v>1023</v>
      </c>
      <c r="D372" s="102">
        <v>1</v>
      </c>
      <c r="E372" s="102" t="s">
        <v>142</v>
      </c>
    </row>
    <row r="373" spans="1:5" x14ac:dyDescent="0.35">
      <c r="A373" s="100" t="s">
        <v>726</v>
      </c>
      <c r="B373" s="100" t="s">
        <v>71</v>
      </c>
      <c r="C373" s="100" t="s">
        <v>1020</v>
      </c>
      <c r="D373" s="102">
        <v>1</v>
      </c>
      <c r="E373" s="102" t="s">
        <v>142</v>
      </c>
    </row>
    <row r="374" spans="1:5" x14ac:dyDescent="0.35">
      <c r="A374" s="100" t="s">
        <v>435</v>
      </c>
      <c r="B374" s="100" t="s">
        <v>104</v>
      </c>
      <c r="C374" s="100" t="s">
        <v>1024</v>
      </c>
      <c r="D374" s="102">
        <v>1</v>
      </c>
      <c r="E374" s="102" t="s">
        <v>142</v>
      </c>
    </row>
    <row r="375" spans="1:5" x14ac:dyDescent="0.35">
      <c r="A375" s="100" t="s">
        <v>698</v>
      </c>
      <c r="B375" s="100" t="s">
        <v>85</v>
      </c>
      <c r="C375" s="100" t="s">
        <v>1020</v>
      </c>
      <c r="D375" s="102">
        <v>1</v>
      </c>
      <c r="E375" s="102" t="s">
        <v>142</v>
      </c>
    </row>
    <row r="376" spans="1:5" x14ac:dyDescent="0.35">
      <c r="A376" s="100" t="s">
        <v>746</v>
      </c>
      <c r="B376" s="100" t="s">
        <v>528</v>
      </c>
      <c r="C376" s="100" t="s">
        <v>1025</v>
      </c>
      <c r="D376" s="102">
        <v>1</v>
      </c>
      <c r="E376" s="102" t="s">
        <v>1026</v>
      </c>
    </row>
    <row r="377" spans="1:5" x14ac:dyDescent="0.35">
      <c r="A377" s="100" t="s">
        <v>873</v>
      </c>
      <c r="B377" s="100" t="s">
        <v>733</v>
      </c>
      <c r="C377" s="100" t="s">
        <v>1076</v>
      </c>
      <c r="D377" s="102">
        <v>1</v>
      </c>
      <c r="E377" s="102" t="s">
        <v>1077</v>
      </c>
    </row>
    <row r="378" spans="1:5" x14ac:dyDescent="0.35">
      <c r="A378" s="100" t="s">
        <v>872</v>
      </c>
      <c r="B378" s="100" t="s">
        <v>733</v>
      </c>
      <c r="C378" s="100" t="s">
        <v>1076</v>
      </c>
      <c r="D378" s="102">
        <v>1</v>
      </c>
      <c r="E378" s="102" t="s">
        <v>1077</v>
      </c>
    </row>
    <row r="379" spans="1:5" x14ac:dyDescent="0.35">
      <c r="A379" s="100" t="s">
        <v>870</v>
      </c>
      <c r="B379" s="100" t="s">
        <v>733</v>
      </c>
      <c r="C379" s="100" t="s">
        <v>1076</v>
      </c>
      <c r="D379" s="102">
        <v>1</v>
      </c>
      <c r="E379" s="102" t="s">
        <v>1077</v>
      </c>
    </row>
    <row r="380" spans="1:5" x14ac:dyDescent="0.35">
      <c r="A380" s="100" t="s">
        <v>1040</v>
      </c>
      <c r="B380" s="100" t="s">
        <v>733</v>
      </c>
      <c r="C380" s="100" t="s">
        <v>1076</v>
      </c>
      <c r="D380" s="102">
        <v>1</v>
      </c>
      <c r="E380" s="102" t="s">
        <v>1077</v>
      </c>
    </row>
    <row r="381" spans="1:5" x14ac:dyDescent="0.35">
      <c r="A381" s="100" t="s">
        <v>871</v>
      </c>
      <c r="B381" s="100" t="s">
        <v>733</v>
      </c>
      <c r="C381" s="100" t="s">
        <v>1076</v>
      </c>
      <c r="D381" s="102">
        <v>1</v>
      </c>
      <c r="E381" s="102" t="s">
        <v>1077</v>
      </c>
    </row>
    <row r="382" spans="1:5" x14ac:dyDescent="0.35">
      <c r="A382" s="100" t="s">
        <v>1041</v>
      </c>
      <c r="B382" s="100" t="s">
        <v>733</v>
      </c>
      <c r="C382" s="100" t="s">
        <v>1076</v>
      </c>
      <c r="D382" s="102">
        <v>1</v>
      </c>
      <c r="E382" s="102" t="s">
        <v>1077</v>
      </c>
    </row>
    <row r="383" spans="1:5" x14ac:dyDescent="0.35">
      <c r="A383" s="100" t="s">
        <v>1042</v>
      </c>
      <c r="B383" s="100" t="s">
        <v>733</v>
      </c>
      <c r="C383" s="100" t="s">
        <v>1076</v>
      </c>
      <c r="D383" s="102">
        <v>1</v>
      </c>
      <c r="E383" s="102" t="s">
        <v>1077</v>
      </c>
    </row>
    <row r="384" spans="1:5" ht="12.75" customHeight="1" x14ac:dyDescent="0.35">
      <c r="A384" s="100" t="s">
        <v>1053</v>
      </c>
      <c r="B384" s="100" t="s">
        <v>890</v>
      </c>
      <c r="C384" s="100" t="s">
        <v>1078</v>
      </c>
      <c r="D384" s="102">
        <v>1</v>
      </c>
      <c r="E384" s="102" t="s">
        <v>142</v>
      </c>
    </row>
    <row r="385" spans="1:5" ht="12.75" customHeight="1" x14ac:dyDescent="0.35">
      <c r="A385" s="100" t="s">
        <v>704</v>
      </c>
      <c r="B385" s="100" t="s">
        <v>85</v>
      </c>
      <c r="C385" s="100" t="s">
        <v>1079</v>
      </c>
      <c r="D385" s="102">
        <v>1</v>
      </c>
      <c r="E385" s="102" t="s">
        <v>115</v>
      </c>
    </row>
    <row r="386" spans="1:5" ht="12.75" customHeight="1" x14ac:dyDescent="0.35">
      <c r="A386" s="100" t="s">
        <v>705</v>
      </c>
      <c r="B386" s="100" t="s">
        <v>85</v>
      </c>
      <c r="C386" s="100" t="s">
        <v>1079</v>
      </c>
      <c r="D386" s="102">
        <v>1</v>
      </c>
      <c r="E386" s="102" t="s">
        <v>115</v>
      </c>
    </row>
    <row r="387" spans="1:5" ht="12.75" customHeight="1" x14ac:dyDescent="0.35">
      <c r="A387" s="100" t="s">
        <v>700</v>
      </c>
      <c r="B387" s="100" t="s">
        <v>85</v>
      </c>
      <c r="C387" s="100" t="s">
        <v>1079</v>
      </c>
      <c r="D387" s="102">
        <v>1</v>
      </c>
      <c r="E387" s="102" t="s">
        <v>115</v>
      </c>
    </row>
    <row r="388" spans="1:5" ht="12.75" customHeight="1" x14ac:dyDescent="0.35">
      <c r="A388" s="100" t="s">
        <v>868</v>
      </c>
      <c r="B388" s="100" t="s">
        <v>85</v>
      </c>
      <c r="C388" s="100" t="s">
        <v>1079</v>
      </c>
      <c r="D388" s="102">
        <v>1</v>
      </c>
      <c r="E388" s="102" t="s">
        <v>115</v>
      </c>
    </row>
    <row r="389" spans="1:5" ht="12.75" customHeight="1" x14ac:dyDescent="0.35">
      <c r="A389" s="100" t="s">
        <v>869</v>
      </c>
      <c r="B389" s="100" t="s">
        <v>85</v>
      </c>
      <c r="C389" s="100" t="s">
        <v>1079</v>
      </c>
      <c r="D389" s="102">
        <v>1</v>
      </c>
      <c r="E389" s="102" t="s">
        <v>115</v>
      </c>
    </row>
    <row r="390" spans="1:5" ht="12.75" customHeight="1" x14ac:dyDescent="0.35">
      <c r="A390" s="100" t="s">
        <v>866</v>
      </c>
      <c r="B390" s="100" t="s">
        <v>85</v>
      </c>
      <c r="C390" s="100" t="s">
        <v>1079</v>
      </c>
      <c r="D390" s="102">
        <v>1</v>
      </c>
      <c r="E390" s="102" t="s">
        <v>115</v>
      </c>
    </row>
    <row r="391" spans="1:5" ht="12.75" customHeight="1" x14ac:dyDescent="0.35">
      <c r="A391" s="100" t="s">
        <v>865</v>
      </c>
      <c r="B391" s="100" t="s">
        <v>85</v>
      </c>
      <c r="C391" s="100" t="s">
        <v>1079</v>
      </c>
      <c r="D391" s="102">
        <v>1</v>
      </c>
      <c r="E391" s="102" t="s">
        <v>115</v>
      </c>
    </row>
    <row r="392" spans="1:5" ht="12.75" customHeight="1" x14ac:dyDescent="0.35">
      <c r="A392" s="100" t="s">
        <v>1057</v>
      </c>
      <c r="B392" s="100" t="s">
        <v>85</v>
      </c>
      <c r="C392" s="100" t="s">
        <v>1079</v>
      </c>
      <c r="D392" s="102">
        <v>1</v>
      </c>
      <c r="E392" s="102" t="s">
        <v>115</v>
      </c>
    </row>
    <row r="393" spans="1:5" ht="12.75" customHeight="1" x14ac:dyDescent="0.35">
      <c r="A393" s="100" t="s">
        <v>1059</v>
      </c>
      <c r="B393" s="100" t="s">
        <v>39</v>
      </c>
      <c r="C393" s="100" t="s">
        <v>1080</v>
      </c>
      <c r="D393" s="102">
        <v>1</v>
      </c>
      <c r="E393" s="102" t="s">
        <v>142</v>
      </c>
    </row>
    <row r="394" spans="1:5" ht="12.75" customHeight="1" x14ac:dyDescent="0.35">
      <c r="A394" s="100" t="s">
        <v>1067</v>
      </c>
      <c r="B394" s="100" t="s">
        <v>674</v>
      </c>
      <c r="C394" s="100" t="s">
        <v>375</v>
      </c>
      <c r="D394" s="102">
        <v>1</v>
      </c>
      <c r="E394" s="102" t="s">
        <v>142</v>
      </c>
    </row>
    <row r="395" spans="1:5" ht="12.75" customHeight="1" x14ac:dyDescent="0.35">
      <c r="A395" s="100" t="s">
        <v>1068</v>
      </c>
      <c r="B395" s="100" t="s">
        <v>674</v>
      </c>
      <c r="C395" s="100" t="s">
        <v>375</v>
      </c>
      <c r="D395" s="102">
        <v>1</v>
      </c>
      <c r="E395" s="102" t="s">
        <v>142</v>
      </c>
    </row>
    <row r="396" spans="1:5" ht="12.75" customHeight="1" x14ac:dyDescent="0.35">
      <c r="A396" s="100" t="s">
        <v>1069</v>
      </c>
      <c r="B396" s="100" t="s">
        <v>678</v>
      </c>
      <c r="C396" s="100" t="s">
        <v>375</v>
      </c>
      <c r="D396" s="102">
        <v>1</v>
      </c>
      <c r="E396" s="102" t="s">
        <v>142</v>
      </c>
    </row>
    <row r="397" spans="1:5" ht="12.75" customHeight="1" x14ac:dyDescent="0.35">
      <c r="A397" s="100" t="s">
        <v>1070</v>
      </c>
      <c r="B397" s="100" t="s">
        <v>678</v>
      </c>
      <c r="C397" s="100" t="s">
        <v>375</v>
      </c>
      <c r="D397" s="102">
        <v>1</v>
      </c>
      <c r="E397" s="102" t="s">
        <v>142</v>
      </c>
    </row>
    <row r="398" spans="1:5" ht="12.75" customHeight="1" x14ac:dyDescent="0.35">
      <c r="A398" s="100" t="s">
        <v>1067</v>
      </c>
      <c r="B398" s="100" t="s">
        <v>674</v>
      </c>
      <c r="C398" s="100" t="s">
        <v>375</v>
      </c>
      <c r="D398" s="102">
        <v>1</v>
      </c>
      <c r="E398" s="102" t="s">
        <v>142</v>
      </c>
    </row>
    <row r="399" spans="1:5" ht="12.75" customHeight="1" x14ac:dyDescent="0.35">
      <c r="A399" s="100" t="s">
        <v>1068</v>
      </c>
      <c r="B399" s="100" t="s">
        <v>674</v>
      </c>
      <c r="C399" s="100" t="s">
        <v>375</v>
      </c>
      <c r="D399" s="102">
        <v>1</v>
      </c>
      <c r="E399" s="102" t="s">
        <v>142</v>
      </c>
    </row>
    <row r="400" spans="1:5" ht="12.75" customHeight="1" x14ac:dyDescent="0.35">
      <c r="A400" s="100" t="s">
        <v>1069</v>
      </c>
      <c r="B400" s="100" t="s">
        <v>678</v>
      </c>
      <c r="C400" s="100" t="s">
        <v>375</v>
      </c>
      <c r="D400" s="102">
        <v>1</v>
      </c>
      <c r="E400" s="102" t="s">
        <v>142</v>
      </c>
    </row>
    <row r="401" spans="1:5" ht="12.75" customHeight="1" x14ac:dyDescent="0.35">
      <c r="A401" s="100" t="s">
        <v>1070</v>
      </c>
      <c r="B401" s="100" t="s">
        <v>678</v>
      </c>
      <c r="C401" s="100" t="s">
        <v>375</v>
      </c>
      <c r="D401" s="102">
        <v>1</v>
      </c>
      <c r="E401" s="102" t="s">
        <v>142</v>
      </c>
    </row>
    <row r="402" spans="1:5" ht="12.75" customHeight="1" x14ac:dyDescent="0.35">
      <c r="A402" s="100" t="s">
        <v>874</v>
      </c>
      <c r="B402" s="100" t="s">
        <v>107</v>
      </c>
      <c r="C402" s="100" t="s">
        <v>1082</v>
      </c>
      <c r="D402" s="102">
        <v>1</v>
      </c>
      <c r="E402" s="102" t="s">
        <v>689</v>
      </c>
    </row>
    <row r="403" spans="1:5" ht="12.75" customHeight="1" x14ac:dyDescent="0.35">
      <c r="A403" s="100" t="s">
        <v>816</v>
      </c>
      <c r="B403" s="100" t="s">
        <v>489</v>
      </c>
      <c r="C403" s="100" t="s">
        <v>1083</v>
      </c>
      <c r="D403" s="102">
        <v>1</v>
      </c>
      <c r="E403" s="102" t="s">
        <v>142</v>
      </c>
    </row>
    <row r="404" spans="1:5" ht="12.75" customHeight="1" x14ac:dyDescent="0.35">
      <c r="A404" s="100" t="s">
        <v>813</v>
      </c>
      <c r="B404" s="100" t="s">
        <v>216</v>
      </c>
      <c r="C404" s="100" t="s">
        <v>1085</v>
      </c>
      <c r="D404" s="102">
        <v>1</v>
      </c>
      <c r="E404" s="102" t="s">
        <v>142</v>
      </c>
    </row>
    <row r="405" spans="1:5" ht="12.75" customHeight="1" x14ac:dyDescent="0.35">
      <c r="A405" s="100" t="s">
        <v>815</v>
      </c>
      <c r="B405" s="100" t="s">
        <v>492</v>
      </c>
      <c r="C405" s="100" t="s">
        <v>1083</v>
      </c>
      <c r="D405" s="102">
        <v>1</v>
      </c>
      <c r="E405" s="102" t="s">
        <v>142</v>
      </c>
    </row>
    <row r="406" spans="1:5" ht="12.75" customHeight="1" x14ac:dyDescent="0.35">
      <c r="A406" s="100" t="s">
        <v>741</v>
      </c>
      <c r="B406" s="100" t="s">
        <v>71</v>
      </c>
      <c r="C406" s="100" t="s">
        <v>1078</v>
      </c>
      <c r="D406" s="102">
        <v>1</v>
      </c>
      <c r="E406" s="102" t="s">
        <v>142</v>
      </c>
    </row>
    <row r="407" spans="1:5" ht="12.75" customHeight="1" x14ac:dyDescent="0.35">
      <c r="A407" s="100" t="s">
        <v>743</v>
      </c>
      <c r="B407" s="100" t="s">
        <v>71</v>
      </c>
      <c r="C407" s="100" t="s">
        <v>1083</v>
      </c>
      <c r="D407" s="102">
        <v>1</v>
      </c>
      <c r="E407" s="102" t="s">
        <v>142</v>
      </c>
    </row>
    <row r="408" spans="1:5" ht="12.75" customHeight="1" x14ac:dyDescent="0.35">
      <c r="A408" s="100" t="s">
        <v>864</v>
      </c>
      <c r="B408" s="100" t="s">
        <v>496</v>
      </c>
      <c r="C408" s="100" t="s">
        <v>1084</v>
      </c>
      <c r="D408" s="102">
        <v>1</v>
      </c>
      <c r="E408" s="102" t="s">
        <v>142</v>
      </c>
    </row>
    <row r="409" spans="1:5" ht="12.75" customHeight="1" x14ac:dyDescent="0.35">
      <c r="A409" s="100" t="s">
        <v>644</v>
      </c>
      <c r="B409" s="100" t="s">
        <v>498</v>
      </c>
      <c r="C409" s="100" t="s">
        <v>1084</v>
      </c>
      <c r="D409" s="102">
        <v>1</v>
      </c>
      <c r="E409" s="102" t="s">
        <v>142</v>
      </c>
    </row>
    <row r="410" spans="1:5" ht="12.75" customHeight="1" x14ac:dyDescent="0.35">
      <c r="A410" s="100" t="s">
        <v>830</v>
      </c>
      <c r="B410" s="100" t="s">
        <v>825</v>
      </c>
      <c r="C410" s="100" t="s">
        <v>207</v>
      </c>
      <c r="D410" s="102">
        <v>1</v>
      </c>
      <c r="E410" s="102" t="s">
        <v>142</v>
      </c>
    </row>
    <row r="411" spans="1:5" ht="12.75" customHeight="1" x14ac:dyDescent="0.35">
      <c r="A411" s="100" t="s">
        <v>745</v>
      </c>
      <c r="B411" s="100" t="s">
        <v>735</v>
      </c>
      <c r="C411" s="100" t="s">
        <v>207</v>
      </c>
      <c r="D411" s="102">
        <v>1</v>
      </c>
      <c r="E411" s="102" t="s">
        <v>142</v>
      </c>
    </row>
    <row r="412" spans="1:5" ht="12.75" customHeight="1" x14ac:dyDescent="0.35">
      <c r="A412" s="100" t="s">
        <v>1039</v>
      </c>
      <c r="B412" s="100" t="s">
        <v>733</v>
      </c>
      <c r="C412" s="100" t="s">
        <v>375</v>
      </c>
      <c r="D412" s="102">
        <v>1</v>
      </c>
      <c r="E412" s="102" t="s">
        <v>142</v>
      </c>
    </row>
    <row r="413" spans="1:5" ht="12.75" customHeight="1" x14ac:dyDescent="0.35">
      <c r="A413" s="100" t="s">
        <v>872</v>
      </c>
      <c r="B413" s="100" t="s">
        <v>733</v>
      </c>
      <c r="C413" s="100" t="s">
        <v>375</v>
      </c>
      <c r="D413" s="102">
        <v>1</v>
      </c>
      <c r="E413" s="102" t="s">
        <v>142</v>
      </c>
    </row>
    <row r="414" spans="1:5" ht="12.75" customHeight="1" x14ac:dyDescent="0.35">
      <c r="A414" s="100" t="s">
        <v>870</v>
      </c>
      <c r="B414" s="100" t="s">
        <v>733</v>
      </c>
      <c r="C414" s="100" t="s">
        <v>375</v>
      </c>
      <c r="D414" s="102">
        <v>1</v>
      </c>
      <c r="E414" s="102" t="s">
        <v>142</v>
      </c>
    </row>
    <row r="415" spans="1:5" ht="12.75" customHeight="1" x14ac:dyDescent="0.35">
      <c r="A415" s="100" t="s">
        <v>1040</v>
      </c>
      <c r="B415" s="100" t="s">
        <v>733</v>
      </c>
      <c r="C415" s="100" t="s">
        <v>375</v>
      </c>
      <c r="D415" s="102">
        <v>1</v>
      </c>
      <c r="E415" s="102" t="s">
        <v>142</v>
      </c>
    </row>
    <row r="416" spans="1:5" ht="12.75" customHeight="1" x14ac:dyDescent="0.35">
      <c r="A416" s="100" t="s">
        <v>871</v>
      </c>
      <c r="B416" s="100" t="s">
        <v>733</v>
      </c>
      <c r="C416" s="100" t="s">
        <v>375</v>
      </c>
      <c r="D416" s="102">
        <v>1</v>
      </c>
      <c r="E416" s="102" t="s">
        <v>142</v>
      </c>
    </row>
    <row r="417" spans="1:5" ht="12.75" customHeight="1" x14ac:dyDescent="0.35">
      <c r="A417" s="100" t="s">
        <v>1041</v>
      </c>
      <c r="B417" s="100" t="s">
        <v>733</v>
      </c>
      <c r="C417" s="100" t="s">
        <v>375</v>
      </c>
      <c r="D417" s="102">
        <v>1</v>
      </c>
      <c r="E417" s="102" t="s">
        <v>142</v>
      </c>
    </row>
    <row r="418" spans="1:5" ht="12.75" customHeight="1" x14ac:dyDescent="0.35">
      <c r="A418" s="100" t="s">
        <v>1042</v>
      </c>
      <c r="B418" s="100" t="s">
        <v>733</v>
      </c>
      <c r="C418" s="100" t="s">
        <v>375</v>
      </c>
      <c r="D418" s="102">
        <v>1</v>
      </c>
      <c r="E418" s="102" t="s">
        <v>142</v>
      </c>
    </row>
    <row r="419" spans="1:5" ht="12.75" customHeight="1" x14ac:dyDescent="0.35">
      <c r="A419" s="100" t="s">
        <v>1043</v>
      </c>
      <c r="B419" s="100" t="s">
        <v>733</v>
      </c>
      <c r="C419" s="100" t="s">
        <v>375</v>
      </c>
      <c r="D419" s="102">
        <v>1</v>
      </c>
      <c r="E419" s="102" t="s">
        <v>142</v>
      </c>
    </row>
    <row r="420" spans="1:5" ht="12.75" customHeight="1" x14ac:dyDescent="0.35">
      <c r="A420" s="100" t="s">
        <v>1052</v>
      </c>
      <c r="B420" s="100" t="s">
        <v>890</v>
      </c>
      <c r="C420" s="100" t="s">
        <v>375</v>
      </c>
      <c r="D420" s="102">
        <v>1</v>
      </c>
      <c r="E420" s="102" t="s">
        <v>142</v>
      </c>
    </row>
    <row r="421" spans="1:5" ht="12.75" customHeight="1" x14ac:dyDescent="0.35">
      <c r="A421" s="100" t="s">
        <v>1053</v>
      </c>
      <c r="B421" s="100" t="s">
        <v>890</v>
      </c>
      <c r="C421" s="100" t="s">
        <v>375</v>
      </c>
      <c r="D421" s="102">
        <v>1</v>
      </c>
      <c r="E421" s="102" t="s">
        <v>142</v>
      </c>
    </row>
    <row r="422" spans="1:5" ht="12.75" customHeight="1" x14ac:dyDescent="0.35">
      <c r="A422" s="100" t="s">
        <v>1055</v>
      </c>
      <c r="B422" s="100" t="s">
        <v>890</v>
      </c>
      <c r="C422" s="100" t="s">
        <v>375</v>
      </c>
      <c r="D422" s="102">
        <v>1</v>
      </c>
      <c r="E422" s="102" t="s">
        <v>142</v>
      </c>
    </row>
    <row r="423" spans="1:5" ht="12.75" customHeight="1" x14ac:dyDescent="0.35">
      <c r="A423" s="100" t="s">
        <v>1056</v>
      </c>
      <c r="B423" s="100" t="s">
        <v>890</v>
      </c>
      <c r="C423" s="100" t="s">
        <v>375</v>
      </c>
      <c r="D423" s="102">
        <v>1</v>
      </c>
      <c r="E423" s="102" t="s">
        <v>142</v>
      </c>
    </row>
    <row r="424" spans="1:5" ht="12.75" customHeight="1" x14ac:dyDescent="0.35">
      <c r="A424" s="100" t="s">
        <v>704</v>
      </c>
      <c r="B424" s="100" t="s">
        <v>85</v>
      </c>
      <c r="C424" s="100" t="s">
        <v>1079</v>
      </c>
      <c r="D424" s="102">
        <v>0.1575</v>
      </c>
      <c r="E424" s="102" t="s">
        <v>115</v>
      </c>
    </row>
    <row r="425" spans="1:5" ht="12.75" customHeight="1" x14ac:dyDescent="0.35">
      <c r="A425" s="100" t="s">
        <v>704</v>
      </c>
      <c r="B425" s="100" t="s">
        <v>85</v>
      </c>
      <c r="C425" s="100" t="s">
        <v>1079</v>
      </c>
      <c r="D425" s="102">
        <v>0.84250000000000003</v>
      </c>
      <c r="E425" s="102" t="s">
        <v>115</v>
      </c>
    </row>
    <row r="426" spans="1:5" ht="12.75" customHeight="1" x14ac:dyDescent="0.35">
      <c r="A426" s="100" t="s">
        <v>700</v>
      </c>
      <c r="B426" s="100" t="s">
        <v>85</v>
      </c>
      <c r="C426" s="100" t="s">
        <v>1079</v>
      </c>
      <c r="D426" s="102">
        <v>1E-3</v>
      </c>
      <c r="E426" s="102" t="s">
        <v>115</v>
      </c>
    </row>
    <row r="427" spans="1:5" ht="12.75" customHeight="1" x14ac:dyDescent="0.35">
      <c r="A427" s="100" t="s">
        <v>700</v>
      </c>
      <c r="B427" s="100" t="s">
        <v>85</v>
      </c>
      <c r="C427" s="100" t="s">
        <v>1079</v>
      </c>
      <c r="D427" s="102">
        <v>0.999</v>
      </c>
      <c r="E427" s="102" t="s">
        <v>115</v>
      </c>
    </row>
    <row r="428" spans="1:5" ht="12.75" customHeight="1" x14ac:dyDescent="0.35">
      <c r="A428" s="100" t="s">
        <v>866</v>
      </c>
      <c r="B428" s="100" t="s">
        <v>85</v>
      </c>
      <c r="C428" s="100" t="s">
        <v>1079</v>
      </c>
      <c r="D428" s="102">
        <v>1</v>
      </c>
      <c r="E428" s="102" t="s">
        <v>115</v>
      </c>
    </row>
    <row r="429" spans="1:5" ht="12.75" customHeight="1" x14ac:dyDescent="0.35">
      <c r="A429" s="100" t="s">
        <v>865</v>
      </c>
      <c r="B429" s="100" t="s">
        <v>85</v>
      </c>
      <c r="C429" s="100" t="s">
        <v>1079</v>
      </c>
      <c r="D429" s="102">
        <v>1</v>
      </c>
      <c r="E429" s="102" t="s">
        <v>115</v>
      </c>
    </row>
    <row r="430" spans="1:5" ht="12.75" customHeight="1" x14ac:dyDescent="0.35">
      <c r="A430" s="100" t="s">
        <v>1057</v>
      </c>
      <c r="B430" s="100" t="s">
        <v>85</v>
      </c>
      <c r="C430" s="100" t="s">
        <v>1079</v>
      </c>
      <c r="D430" s="102">
        <v>1</v>
      </c>
      <c r="E430" s="102" t="s">
        <v>115</v>
      </c>
    </row>
    <row r="431" spans="1:5" ht="12.75" customHeight="1" x14ac:dyDescent="0.35">
      <c r="A431" s="100" t="s">
        <v>1045</v>
      </c>
      <c r="B431" s="100" t="s">
        <v>427</v>
      </c>
      <c r="C431" s="100" t="s">
        <v>375</v>
      </c>
      <c r="D431" s="102">
        <v>1</v>
      </c>
      <c r="E431" s="102" t="s">
        <v>142</v>
      </c>
    </row>
    <row r="432" spans="1:5" ht="12.75" customHeight="1" x14ac:dyDescent="0.35">
      <c r="A432" s="100" t="s">
        <v>1046</v>
      </c>
      <c r="B432" s="100" t="s">
        <v>427</v>
      </c>
      <c r="C432" s="100" t="s">
        <v>375</v>
      </c>
      <c r="D432" s="102">
        <v>1</v>
      </c>
      <c r="E432" s="102" t="s">
        <v>142</v>
      </c>
    </row>
    <row r="433" spans="1:5" ht="12.75" customHeight="1" x14ac:dyDescent="0.35">
      <c r="A433" s="100" t="s">
        <v>727</v>
      </c>
      <c r="B433" s="100" t="s">
        <v>11</v>
      </c>
      <c r="C433" s="100" t="s">
        <v>1129</v>
      </c>
      <c r="D433" s="102">
        <v>4.9400874971218055E-2</v>
      </c>
      <c r="E433" s="102" t="s">
        <v>1130</v>
      </c>
    </row>
    <row r="434" spans="1:5" ht="12.75" customHeight="1" x14ac:dyDescent="0.35">
      <c r="A434" s="100" t="s">
        <v>727</v>
      </c>
      <c r="B434" s="100" t="s">
        <v>11</v>
      </c>
      <c r="C434" s="100" t="s">
        <v>1129</v>
      </c>
      <c r="D434" s="102">
        <v>0.19913884411696983</v>
      </c>
      <c r="E434" s="102" t="s">
        <v>1130</v>
      </c>
    </row>
    <row r="435" spans="1:5" ht="12.75" customHeight="1" x14ac:dyDescent="0.35">
      <c r="A435" s="100" t="s">
        <v>728</v>
      </c>
      <c r="B435" s="100" t="s">
        <v>13</v>
      </c>
      <c r="C435" s="100" t="s">
        <v>1129</v>
      </c>
      <c r="D435" s="102">
        <v>0.35664241307851713</v>
      </c>
      <c r="E435" s="102" t="s">
        <v>1130</v>
      </c>
    </row>
    <row r="436" spans="1:5" ht="12.75" customHeight="1" x14ac:dyDescent="0.35">
      <c r="A436" s="100" t="s">
        <v>729</v>
      </c>
      <c r="B436" s="100" t="s">
        <v>102</v>
      </c>
      <c r="C436" s="100" t="s">
        <v>1129</v>
      </c>
      <c r="D436" s="102">
        <v>0.39483813032466036</v>
      </c>
      <c r="E436" s="102" t="s">
        <v>1130</v>
      </c>
    </row>
    <row r="437" spans="1:5" ht="12.75" customHeight="1" x14ac:dyDescent="0.35">
      <c r="A437" s="100" t="s">
        <v>1027</v>
      </c>
      <c r="B437" s="100" t="s">
        <v>949</v>
      </c>
      <c r="C437" s="100" t="s">
        <v>1131</v>
      </c>
      <c r="D437" s="102">
        <v>1</v>
      </c>
      <c r="E437" s="102" t="s">
        <v>142</v>
      </c>
    </row>
    <row r="438" spans="1:5" ht="12.75" customHeight="1" x14ac:dyDescent="0.35">
      <c r="A438" s="100" t="s">
        <v>950</v>
      </c>
      <c r="B438" s="100" t="s">
        <v>949</v>
      </c>
      <c r="C438" s="100" t="s">
        <v>1131</v>
      </c>
      <c r="D438" s="102">
        <v>1</v>
      </c>
      <c r="E438" s="102" t="s">
        <v>142</v>
      </c>
    </row>
    <row r="439" spans="1:5" ht="12.75" customHeight="1" x14ac:dyDescent="0.35">
      <c r="A439" s="100" t="s">
        <v>1029</v>
      </c>
      <c r="B439" s="100" t="s">
        <v>949</v>
      </c>
      <c r="C439" s="100" t="s">
        <v>1131</v>
      </c>
      <c r="D439" s="102">
        <v>1</v>
      </c>
      <c r="E439" s="102" t="s">
        <v>142</v>
      </c>
    </row>
    <row r="440" spans="1:5" ht="12.75" customHeight="1" x14ac:dyDescent="0.35">
      <c r="A440" s="100" t="s">
        <v>1030</v>
      </c>
      <c r="B440" s="100" t="s">
        <v>949</v>
      </c>
      <c r="C440" s="100" t="s">
        <v>1131</v>
      </c>
      <c r="D440" s="102">
        <v>1</v>
      </c>
      <c r="E440" s="102" t="s">
        <v>142</v>
      </c>
    </row>
    <row r="441" spans="1:5" ht="12.75" customHeight="1" x14ac:dyDescent="0.35">
      <c r="A441" s="100" t="s">
        <v>1031</v>
      </c>
      <c r="B441" s="100" t="s">
        <v>949</v>
      </c>
      <c r="C441" s="100" t="s">
        <v>1131</v>
      </c>
      <c r="D441" s="102">
        <v>1</v>
      </c>
      <c r="E441" s="102" t="s">
        <v>142</v>
      </c>
    </row>
    <row r="442" spans="1:5" ht="12.75" customHeight="1" x14ac:dyDescent="0.35">
      <c r="A442" s="100" t="s">
        <v>1032</v>
      </c>
      <c r="B442" s="100" t="s">
        <v>949</v>
      </c>
      <c r="C442" s="100" t="s">
        <v>1131</v>
      </c>
      <c r="D442" s="102">
        <v>1</v>
      </c>
      <c r="E442" s="102" t="s">
        <v>142</v>
      </c>
    </row>
    <row r="443" spans="1:5" ht="12.75" customHeight="1" x14ac:dyDescent="0.35">
      <c r="A443" s="100" t="s">
        <v>961</v>
      </c>
      <c r="B443" s="100" t="s">
        <v>949</v>
      </c>
      <c r="C443" s="100" t="s">
        <v>1131</v>
      </c>
      <c r="D443" s="102">
        <v>1</v>
      </c>
      <c r="E443" s="102" t="s">
        <v>142</v>
      </c>
    </row>
    <row r="444" spans="1:5" ht="12.75" customHeight="1" x14ac:dyDescent="0.35">
      <c r="A444" s="100" t="s">
        <v>876</v>
      </c>
      <c r="B444" s="100" t="s">
        <v>148</v>
      </c>
      <c r="C444" s="100" t="s">
        <v>1179</v>
      </c>
      <c r="D444" s="102"/>
      <c r="E444" s="102"/>
    </row>
    <row r="445" spans="1:5" ht="12.75" customHeight="1" x14ac:dyDescent="0.35">
      <c r="A445" s="100" t="s">
        <v>877</v>
      </c>
      <c r="B445" s="100" t="s">
        <v>253</v>
      </c>
      <c r="C445" s="100" t="s">
        <v>1179</v>
      </c>
      <c r="D445" s="102"/>
      <c r="E445" s="102"/>
    </row>
    <row r="446" spans="1:5" ht="12.75" customHeight="1" x14ac:dyDescent="0.35">
      <c r="A446" s="100" t="s">
        <v>878</v>
      </c>
      <c r="B446" s="100" t="s">
        <v>254</v>
      </c>
      <c r="C446" s="100" t="s">
        <v>1179</v>
      </c>
      <c r="D446" s="102"/>
      <c r="E446" s="102"/>
    </row>
    <row r="447" spans="1:5" x14ac:dyDescent="0.35">
      <c r="A447" s="92" t="s">
        <v>856</v>
      </c>
      <c r="B447" s="92" t="s">
        <v>825</v>
      </c>
      <c r="C447" s="100" t="s">
        <v>1189</v>
      </c>
      <c r="D447" s="102">
        <v>1</v>
      </c>
      <c r="E447" s="102" t="s">
        <v>1190</v>
      </c>
    </row>
    <row r="448" spans="1:5" x14ac:dyDescent="0.35">
      <c r="A448" s="92" t="s">
        <v>857</v>
      </c>
      <c r="B448" s="92" t="s">
        <v>825</v>
      </c>
      <c r="C448" s="100" t="s">
        <v>1189</v>
      </c>
      <c r="D448" s="102">
        <v>1</v>
      </c>
      <c r="E448" s="102" t="s">
        <v>1190</v>
      </c>
    </row>
    <row r="449" spans="1:5" x14ac:dyDescent="0.35">
      <c r="A449" s="92" t="s">
        <v>858</v>
      </c>
      <c r="B449" s="92" t="s">
        <v>825</v>
      </c>
      <c r="C449" s="100" t="s">
        <v>1189</v>
      </c>
      <c r="D449" s="102">
        <v>1</v>
      </c>
      <c r="E449" s="102" t="s">
        <v>1190</v>
      </c>
    </row>
    <row r="450" spans="1:5" x14ac:dyDescent="0.35">
      <c r="A450" s="92" t="s">
        <v>861</v>
      </c>
      <c r="B450" s="92" t="s">
        <v>825</v>
      </c>
      <c r="C450" s="100" t="s">
        <v>1189</v>
      </c>
      <c r="D450" s="102">
        <v>1</v>
      </c>
      <c r="E450" s="102" t="s">
        <v>1190</v>
      </c>
    </row>
    <row r="451" spans="1:5" x14ac:dyDescent="0.35">
      <c r="A451" s="92" t="s">
        <v>744</v>
      </c>
      <c r="B451" s="92" t="s">
        <v>71</v>
      </c>
      <c r="C451" s="100" t="s">
        <v>207</v>
      </c>
      <c r="D451" s="102">
        <v>1</v>
      </c>
      <c r="E451" s="102" t="s">
        <v>142</v>
      </c>
    </row>
    <row r="452" spans="1:5" x14ac:dyDescent="0.35">
      <c r="A452" s="92" t="s">
        <v>1081</v>
      </c>
      <c r="B452" s="92" t="s">
        <v>85</v>
      </c>
      <c r="C452" s="100" t="s">
        <v>1191</v>
      </c>
      <c r="D452" s="102">
        <v>1</v>
      </c>
      <c r="E452" s="102" t="s">
        <v>115</v>
      </c>
    </row>
    <row r="453" spans="1:5" x14ac:dyDescent="0.35">
      <c r="A453" s="92" t="s">
        <v>879</v>
      </c>
      <c r="B453" s="92" t="s">
        <v>232</v>
      </c>
      <c r="C453" s="100" t="s">
        <v>1192</v>
      </c>
      <c r="D453" s="102">
        <v>1</v>
      </c>
      <c r="E453" s="102" t="s">
        <v>1193</v>
      </c>
    </row>
    <row r="454" spans="1:5" x14ac:dyDescent="0.35">
      <c r="A454" s="163" t="s">
        <v>870</v>
      </c>
      <c r="B454" s="163" t="s">
        <v>733</v>
      </c>
      <c r="C454" s="163" t="s">
        <v>375</v>
      </c>
      <c r="D454" s="160">
        <v>1</v>
      </c>
      <c r="E454" s="160" t="s">
        <v>142</v>
      </c>
    </row>
    <row r="455" spans="1:5" x14ac:dyDescent="0.35">
      <c r="A455" s="163" t="s">
        <v>1040</v>
      </c>
      <c r="B455" s="163" t="s">
        <v>733</v>
      </c>
      <c r="C455" s="163" t="s">
        <v>375</v>
      </c>
      <c r="D455" s="160">
        <v>1</v>
      </c>
      <c r="E455" s="160" t="s">
        <v>142</v>
      </c>
    </row>
    <row r="456" spans="1:5" x14ac:dyDescent="0.35">
      <c r="A456" s="163" t="s">
        <v>1039</v>
      </c>
      <c r="B456" s="163" t="s">
        <v>733</v>
      </c>
      <c r="C456" s="163" t="s">
        <v>375</v>
      </c>
      <c r="D456" s="160">
        <v>1</v>
      </c>
      <c r="E456" s="160" t="s">
        <v>142</v>
      </c>
    </row>
    <row r="457" spans="1:5" x14ac:dyDescent="0.35">
      <c r="A457" s="163" t="s">
        <v>1043</v>
      </c>
      <c r="B457" s="163" t="s">
        <v>733</v>
      </c>
      <c r="C457" s="163" t="s">
        <v>375</v>
      </c>
      <c r="D457" s="160">
        <v>1</v>
      </c>
      <c r="E457" s="160" t="s">
        <v>142</v>
      </c>
    </row>
    <row r="458" spans="1:5" x14ac:dyDescent="0.35">
      <c r="A458" s="163" t="s">
        <v>1027</v>
      </c>
      <c r="B458" s="163" t="s">
        <v>949</v>
      </c>
      <c r="C458" s="163" t="s">
        <v>1189</v>
      </c>
      <c r="D458" s="160">
        <v>1</v>
      </c>
      <c r="E458" s="160" t="s">
        <v>1190</v>
      </c>
    </row>
    <row r="459" spans="1:5" x14ac:dyDescent="0.35">
      <c r="A459" s="163" t="s">
        <v>1031</v>
      </c>
      <c r="B459" s="163" t="s">
        <v>949</v>
      </c>
      <c r="C459" s="163" t="s">
        <v>1189</v>
      </c>
      <c r="D459" s="160">
        <v>1</v>
      </c>
      <c r="E459" s="160" t="s">
        <v>1190</v>
      </c>
    </row>
    <row r="460" spans="1:5" x14ac:dyDescent="0.35">
      <c r="A460" s="163" t="s">
        <v>1032</v>
      </c>
      <c r="B460" s="163" t="s">
        <v>949</v>
      </c>
      <c r="C460" s="163" t="s">
        <v>1189</v>
      </c>
      <c r="D460" s="160">
        <v>1</v>
      </c>
      <c r="E460" s="160" t="s">
        <v>1190</v>
      </c>
    </row>
    <row r="461" spans="1:5" x14ac:dyDescent="0.35">
      <c r="A461" s="163" t="s">
        <v>950</v>
      </c>
      <c r="B461" s="163" t="s">
        <v>949</v>
      </c>
      <c r="C461" s="163" t="s">
        <v>1189</v>
      </c>
      <c r="D461" s="160">
        <v>1</v>
      </c>
      <c r="E461" s="160" t="s">
        <v>1190</v>
      </c>
    </row>
    <row r="462" spans="1:5" x14ac:dyDescent="0.35">
      <c r="A462" s="163" t="s">
        <v>961</v>
      </c>
      <c r="B462" s="163" t="s">
        <v>949</v>
      </c>
      <c r="C462" s="163" t="s">
        <v>1189</v>
      </c>
      <c r="D462" s="160">
        <v>1</v>
      </c>
      <c r="E462" s="160" t="s">
        <v>1190</v>
      </c>
    </row>
    <row r="463" spans="1:5" x14ac:dyDescent="0.35">
      <c r="A463" s="163" t="s">
        <v>962</v>
      </c>
      <c r="B463" s="163" t="s">
        <v>949</v>
      </c>
      <c r="C463" s="163" t="s">
        <v>1189</v>
      </c>
      <c r="D463" s="160">
        <v>1</v>
      </c>
      <c r="E463" s="160" t="s">
        <v>1190</v>
      </c>
    </row>
    <row r="464" spans="1:5" x14ac:dyDescent="0.35">
      <c r="A464" s="163" t="s">
        <v>963</v>
      </c>
      <c r="B464" s="163" t="s">
        <v>949</v>
      </c>
      <c r="C464" s="163" t="s">
        <v>1189</v>
      </c>
      <c r="D464" s="160">
        <v>1</v>
      </c>
      <c r="E464" s="160" t="s">
        <v>1190</v>
      </c>
    </row>
    <row r="465" spans="1:5" x14ac:dyDescent="0.35">
      <c r="A465" s="163" t="s">
        <v>964</v>
      </c>
      <c r="B465" s="163" t="s">
        <v>949</v>
      </c>
      <c r="C465" s="163" t="s">
        <v>1189</v>
      </c>
      <c r="D465" s="160">
        <v>1</v>
      </c>
      <c r="E465" s="160" t="s">
        <v>1190</v>
      </c>
    </row>
    <row r="466" spans="1:5" x14ac:dyDescent="0.35">
      <c r="A466" s="163" t="s">
        <v>704</v>
      </c>
      <c r="B466" s="163" t="s">
        <v>85</v>
      </c>
      <c r="C466" s="163" t="s">
        <v>1194</v>
      </c>
      <c r="D466" s="160">
        <v>1</v>
      </c>
      <c r="E466" s="160" t="s">
        <v>115</v>
      </c>
    </row>
    <row r="467" spans="1:5" x14ac:dyDescent="0.35">
      <c r="A467" s="163" t="s">
        <v>1182</v>
      </c>
      <c r="B467" s="163" t="s">
        <v>1183</v>
      </c>
      <c r="C467" s="163"/>
      <c r="D467" s="160"/>
      <c r="E467" s="160"/>
    </row>
    <row r="468" spans="1:5" x14ac:dyDescent="0.35">
      <c r="A468" s="163" t="s">
        <v>1185</v>
      </c>
      <c r="B468" s="163" t="s">
        <v>1186</v>
      </c>
      <c r="C468" s="163"/>
      <c r="D468" s="160"/>
      <c r="E468" s="160"/>
    </row>
    <row r="469" spans="1:5" x14ac:dyDescent="0.35">
      <c r="A469" s="163" t="s">
        <v>1187</v>
      </c>
      <c r="B469" s="163" t="s">
        <v>1183</v>
      </c>
      <c r="C469" s="163"/>
      <c r="D469" s="160"/>
      <c r="E469" s="160"/>
    </row>
    <row r="470" spans="1:5" x14ac:dyDescent="0.35">
      <c r="A470" s="163" t="s">
        <v>1188</v>
      </c>
      <c r="B470" s="163" t="s">
        <v>1186</v>
      </c>
      <c r="C470" s="163"/>
      <c r="D470" s="160"/>
      <c r="E470" s="160"/>
    </row>
    <row r="471" spans="1:5" x14ac:dyDescent="0.35">
      <c r="A471" s="163" t="s">
        <v>886</v>
      </c>
      <c r="B471" s="163" t="s">
        <v>427</v>
      </c>
      <c r="C471" s="163" t="s">
        <v>1205</v>
      </c>
      <c r="D471" s="160">
        <v>1</v>
      </c>
      <c r="E471" s="160" t="s">
        <v>1130</v>
      </c>
    </row>
    <row r="472" spans="1:5" x14ac:dyDescent="0.35">
      <c r="A472" s="163" t="s">
        <v>887</v>
      </c>
      <c r="B472" s="163" t="s">
        <v>427</v>
      </c>
      <c r="C472" s="163" t="s">
        <v>1205</v>
      </c>
      <c r="D472" s="160">
        <v>1</v>
      </c>
      <c r="E472" s="160" t="s">
        <v>1130</v>
      </c>
    </row>
    <row r="473" spans="1:5" x14ac:dyDescent="0.35">
      <c r="A473" s="163" t="s">
        <v>888</v>
      </c>
      <c r="B473" s="163" t="s">
        <v>427</v>
      </c>
      <c r="C473" s="163" t="s">
        <v>1205</v>
      </c>
      <c r="D473" s="160">
        <v>1</v>
      </c>
      <c r="E473" s="160" t="s">
        <v>1130</v>
      </c>
    </row>
    <row r="474" spans="1:5" x14ac:dyDescent="0.35">
      <c r="A474" s="163" t="s">
        <v>1124</v>
      </c>
      <c r="B474" s="163" t="s">
        <v>674</v>
      </c>
      <c r="C474" s="163" t="s">
        <v>1206</v>
      </c>
      <c r="D474" s="160">
        <v>0.5</v>
      </c>
      <c r="E474" s="160" t="s">
        <v>142</v>
      </c>
    </row>
    <row r="475" spans="1:5" x14ac:dyDescent="0.35">
      <c r="A475" s="163" t="s">
        <v>1125</v>
      </c>
      <c r="B475" s="163" t="s">
        <v>392</v>
      </c>
      <c r="C475" s="163" t="s">
        <v>1206</v>
      </c>
      <c r="D475" s="160">
        <v>0.5</v>
      </c>
      <c r="E475" s="160" t="s">
        <v>142</v>
      </c>
    </row>
    <row r="476" spans="1:5" x14ac:dyDescent="0.35">
      <c r="A476" s="163" t="s">
        <v>1037</v>
      </c>
      <c r="B476" s="163" t="s">
        <v>71</v>
      </c>
      <c r="C476" s="163" t="s">
        <v>481</v>
      </c>
      <c r="D476" s="160">
        <v>1</v>
      </c>
      <c r="E476" s="160" t="s">
        <v>115</v>
      </c>
    </row>
    <row r="477" spans="1:5" x14ac:dyDescent="0.35">
      <c r="A477" s="163" t="s">
        <v>1054</v>
      </c>
      <c r="B477" s="163" t="s">
        <v>890</v>
      </c>
      <c r="C477" s="163" t="s">
        <v>1207</v>
      </c>
      <c r="D477" s="160">
        <v>1</v>
      </c>
      <c r="E477" s="160" t="s">
        <v>115</v>
      </c>
    </row>
    <row r="478" spans="1:5" x14ac:dyDescent="0.35">
      <c r="A478" s="163" t="s">
        <v>900</v>
      </c>
      <c r="B478" s="163" t="s">
        <v>890</v>
      </c>
      <c r="C478" s="163" t="s">
        <v>1207</v>
      </c>
      <c r="D478" s="160">
        <v>1</v>
      </c>
      <c r="E478" s="160" t="s">
        <v>115</v>
      </c>
    </row>
    <row r="479" spans="1:5" x14ac:dyDescent="0.35">
      <c r="A479" s="163" t="s">
        <v>903</v>
      </c>
      <c r="B479" s="163" t="s">
        <v>890</v>
      </c>
      <c r="C479" s="163" t="s">
        <v>1207</v>
      </c>
      <c r="D479" s="160">
        <v>1</v>
      </c>
      <c r="E479" s="160" t="s">
        <v>115</v>
      </c>
    </row>
    <row r="480" spans="1:5" x14ac:dyDescent="0.35">
      <c r="A480" s="163" t="s">
        <v>908</v>
      </c>
      <c r="B480" s="163" t="s">
        <v>890</v>
      </c>
      <c r="C480" s="163" t="s">
        <v>1207</v>
      </c>
      <c r="D480" s="160">
        <v>1</v>
      </c>
      <c r="E480" s="160" t="s">
        <v>115</v>
      </c>
    </row>
    <row r="481" spans="1:5" x14ac:dyDescent="0.35">
      <c r="A481" s="163" t="s">
        <v>885</v>
      </c>
      <c r="B481" s="163" t="s">
        <v>317</v>
      </c>
      <c r="C481" s="163" t="s">
        <v>1207</v>
      </c>
      <c r="D481" s="160">
        <v>1</v>
      </c>
      <c r="E481" s="160" t="s">
        <v>115</v>
      </c>
    </row>
    <row r="482" spans="1:5" x14ac:dyDescent="0.35">
      <c r="A482" s="163" t="s">
        <v>1038</v>
      </c>
      <c r="B482" s="163" t="s">
        <v>71</v>
      </c>
      <c r="C482" s="163" t="s">
        <v>1208</v>
      </c>
      <c r="D482" s="160">
        <v>1</v>
      </c>
      <c r="E482" s="160" t="s">
        <v>142</v>
      </c>
    </row>
    <row r="483" spans="1:5" x14ac:dyDescent="0.35">
      <c r="A483" s="163" t="s">
        <v>892</v>
      </c>
      <c r="B483" s="163" t="s">
        <v>71</v>
      </c>
      <c r="C483" s="163" t="s">
        <v>1208</v>
      </c>
      <c r="D483" s="160">
        <v>1</v>
      </c>
      <c r="E483" s="160" t="s">
        <v>142</v>
      </c>
    </row>
    <row r="484" spans="1:5" x14ac:dyDescent="0.35">
      <c r="A484" s="163" t="s">
        <v>1058</v>
      </c>
      <c r="B484" s="163" t="s">
        <v>489</v>
      </c>
      <c r="C484" s="163" t="s">
        <v>1208</v>
      </c>
      <c r="D484" s="160">
        <v>1</v>
      </c>
      <c r="E484" s="160" t="s">
        <v>142</v>
      </c>
    </row>
    <row r="485" spans="1:5" x14ac:dyDescent="0.35">
      <c r="A485" s="92" t="s">
        <v>852</v>
      </c>
      <c r="B485" s="92" t="s">
        <v>825</v>
      </c>
      <c r="C485" s="100" t="s">
        <v>1216</v>
      </c>
      <c r="D485" s="102">
        <v>1</v>
      </c>
      <c r="E485" s="102" t="s">
        <v>1215</v>
      </c>
    </row>
    <row r="486" spans="1:5" x14ac:dyDescent="0.35">
      <c r="A486" s="92" t="s">
        <v>860</v>
      </c>
      <c r="B486" s="92" t="s">
        <v>825</v>
      </c>
      <c r="C486" s="100" t="s">
        <v>207</v>
      </c>
      <c r="D486" s="102">
        <v>1</v>
      </c>
      <c r="E486" s="102" t="s">
        <v>142</v>
      </c>
    </row>
    <row r="487" spans="1:5" x14ac:dyDescent="0.35">
      <c r="A487" s="92" t="s">
        <v>862</v>
      </c>
      <c r="B487" s="92" t="s">
        <v>825</v>
      </c>
      <c r="C487" s="100" t="s">
        <v>207</v>
      </c>
      <c r="D487" s="102">
        <v>1</v>
      </c>
      <c r="E487" s="102" t="s">
        <v>142</v>
      </c>
    </row>
    <row r="488" spans="1:5" x14ac:dyDescent="0.35">
      <c r="A488" s="92" t="s">
        <v>1133</v>
      </c>
      <c r="B488" s="92" t="s">
        <v>85</v>
      </c>
      <c r="C488" s="100" t="s">
        <v>1214</v>
      </c>
      <c r="D488" s="102">
        <v>1</v>
      </c>
      <c r="E488" s="102" t="s">
        <v>115</v>
      </c>
    </row>
    <row r="489" spans="1:5" x14ac:dyDescent="0.35">
      <c r="A489" s="92" t="s">
        <v>1134</v>
      </c>
      <c r="B489" s="92" t="s">
        <v>85</v>
      </c>
      <c r="C489" s="100" t="s">
        <v>1214</v>
      </c>
      <c r="D489" s="102">
        <v>1</v>
      </c>
      <c r="E489" s="102" t="s">
        <v>115</v>
      </c>
    </row>
    <row r="490" spans="1:5" x14ac:dyDescent="0.35">
      <c r="A490" s="92" t="s">
        <v>1135</v>
      </c>
      <c r="B490" s="92" t="s">
        <v>85</v>
      </c>
      <c r="C490" s="100" t="s">
        <v>1214</v>
      </c>
      <c r="D490" s="102">
        <v>1</v>
      </c>
      <c r="E490" s="102" t="s">
        <v>115</v>
      </c>
    </row>
    <row r="491" spans="1:5" x14ac:dyDescent="0.35">
      <c r="A491" s="92" t="s">
        <v>1098</v>
      </c>
      <c r="B491" s="92" t="s">
        <v>232</v>
      </c>
      <c r="C491" s="100" t="s">
        <v>1078</v>
      </c>
      <c r="D491" s="102">
        <v>1</v>
      </c>
      <c r="E491" s="102" t="s">
        <v>142</v>
      </c>
    </row>
    <row r="492" spans="1:5" x14ac:dyDescent="0.35">
      <c r="A492" s="92" t="s">
        <v>981</v>
      </c>
      <c r="B492" s="92" t="s">
        <v>423</v>
      </c>
      <c r="C492" s="100" t="s">
        <v>1213</v>
      </c>
      <c r="D492" s="102">
        <v>1</v>
      </c>
      <c r="E492" s="102" t="s">
        <v>142</v>
      </c>
    </row>
    <row r="493" spans="1:5" x14ac:dyDescent="0.35">
      <c r="A493" s="92" t="s">
        <v>641</v>
      </c>
      <c r="B493" s="92" t="s">
        <v>497</v>
      </c>
      <c r="C493" s="100" t="s">
        <v>1211</v>
      </c>
      <c r="D493" s="102">
        <v>0.5</v>
      </c>
      <c r="E493" s="102" t="s">
        <v>115</v>
      </c>
    </row>
    <row r="494" spans="1:5" x14ac:dyDescent="0.35">
      <c r="A494" s="92" t="s">
        <v>643</v>
      </c>
      <c r="B494" s="92" t="s">
        <v>498</v>
      </c>
      <c r="C494" s="100" t="s">
        <v>1212</v>
      </c>
      <c r="D494" s="102">
        <v>0.5</v>
      </c>
      <c r="E494" s="102" t="s">
        <v>115</v>
      </c>
    </row>
    <row r="495" spans="1:5" x14ac:dyDescent="0.35">
      <c r="A495" s="92" t="s">
        <v>773</v>
      </c>
      <c r="B495" s="92" t="s">
        <v>42</v>
      </c>
      <c r="C495" s="100" t="s">
        <v>1083</v>
      </c>
      <c r="D495" s="102">
        <v>1</v>
      </c>
      <c r="E495" s="102" t="s">
        <v>142</v>
      </c>
    </row>
    <row r="496" spans="1:5" x14ac:dyDescent="0.35">
      <c r="A496" s="163" t="s">
        <v>1044</v>
      </c>
      <c r="B496" s="163" t="s">
        <v>427</v>
      </c>
      <c r="C496" s="163" t="s">
        <v>1130</v>
      </c>
      <c r="D496" s="160">
        <v>1</v>
      </c>
      <c r="E496" s="160" t="s">
        <v>1130</v>
      </c>
    </row>
    <row r="497" spans="1:5" x14ac:dyDescent="0.35">
      <c r="A497" s="163" t="s">
        <v>1060</v>
      </c>
      <c r="B497" s="163" t="s">
        <v>39</v>
      </c>
      <c r="C497" s="163" t="s">
        <v>1078</v>
      </c>
      <c r="D497" s="160">
        <v>1</v>
      </c>
      <c r="E497" s="160" t="s">
        <v>142</v>
      </c>
    </row>
    <row r="498" spans="1:5" x14ac:dyDescent="0.35">
      <c r="A498" s="163" t="s">
        <v>1061</v>
      </c>
      <c r="B498" s="163" t="s">
        <v>39</v>
      </c>
      <c r="C498" s="163" t="s">
        <v>1078</v>
      </c>
      <c r="D498" s="160">
        <v>1</v>
      </c>
      <c r="E498" s="160" t="s">
        <v>142</v>
      </c>
    </row>
    <row r="499" spans="1:5" x14ac:dyDescent="0.35">
      <c r="A499" s="92" t="s">
        <v>636</v>
      </c>
      <c r="B499" s="92" t="s">
        <v>504</v>
      </c>
      <c r="C499" s="100" t="s">
        <v>207</v>
      </c>
      <c r="D499" s="102">
        <v>1</v>
      </c>
      <c r="E499" s="102" t="s">
        <v>142</v>
      </c>
    </row>
    <row r="500" spans="1:5" x14ac:dyDescent="0.35">
      <c r="A500" s="92" t="s">
        <v>637</v>
      </c>
      <c r="B500" s="92" t="s">
        <v>504</v>
      </c>
      <c r="C500" s="100" t="s">
        <v>207</v>
      </c>
      <c r="D500" s="102">
        <v>1</v>
      </c>
      <c r="E500" s="102" t="s">
        <v>142</v>
      </c>
    </row>
    <row r="501" spans="1:5" x14ac:dyDescent="0.35">
      <c r="A501" s="92" t="s">
        <v>765</v>
      </c>
      <c r="B501" s="92" t="s">
        <v>504</v>
      </c>
      <c r="C501" s="100" t="s">
        <v>207</v>
      </c>
      <c r="D501" s="102">
        <v>1</v>
      </c>
      <c r="E501" s="102" t="s">
        <v>142</v>
      </c>
    </row>
    <row r="502" spans="1:5" x14ac:dyDescent="0.35">
      <c r="A502" s="163" t="s">
        <v>902</v>
      </c>
      <c r="B502" s="163" t="s">
        <v>427</v>
      </c>
      <c r="C502" s="163" t="s">
        <v>1302</v>
      </c>
      <c r="D502" s="160">
        <v>1</v>
      </c>
      <c r="E502" s="160" t="s">
        <v>1303</v>
      </c>
    </row>
    <row r="503" spans="1:5" x14ac:dyDescent="0.35">
      <c r="A503" s="163" t="s">
        <v>905</v>
      </c>
      <c r="B503" s="163" t="s">
        <v>427</v>
      </c>
      <c r="C503" s="163" t="s">
        <v>1302</v>
      </c>
      <c r="D503" s="160">
        <v>1</v>
      </c>
      <c r="E503" s="160" t="s">
        <v>1303</v>
      </c>
    </row>
    <row r="504" spans="1:5" x14ac:dyDescent="0.35">
      <c r="A504" s="163" t="s">
        <v>907</v>
      </c>
      <c r="B504" s="163" t="s">
        <v>427</v>
      </c>
      <c r="C504" s="163" t="s">
        <v>1302</v>
      </c>
      <c r="D504" s="160">
        <v>1</v>
      </c>
      <c r="E504" s="160" t="s">
        <v>1303</v>
      </c>
    </row>
    <row r="505" spans="1:5" x14ac:dyDescent="0.35">
      <c r="A505" s="163" t="s">
        <v>901</v>
      </c>
      <c r="B505" s="163" t="s">
        <v>427</v>
      </c>
      <c r="C505" s="163" t="s">
        <v>1302</v>
      </c>
      <c r="D505" s="160">
        <v>1</v>
      </c>
      <c r="E505" s="160" t="s">
        <v>1303</v>
      </c>
    </row>
    <row r="506" spans="1:5" x14ac:dyDescent="0.35">
      <c r="A506" s="163" t="s">
        <v>904</v>
      </c>
      <c r="B506" s="163" t="s">
        <v>427</v>
      </c>
      <c r="C506" s="163" t="s">
        <v>1302</v>
      </c>
      <c r="D506" s="160">
        <v>1</v>
      </c>
      <c r="E506" s="160" t="s">
        <v>1303</v>
      </c>
    </row>
    <row r="507" spans="1:5" x14ac:dyDescent="0.35">
      <c r="A507" s="163" t="s">
        <v>906</v>
      </c>
      <c r="B507" s="163" t="s">
        <v>427</v>
      </c>
      <c r="C507" s="163" t="s">
        <v>1302</v>
      </c>
      <c r="D507" s="160">
        <v>1</v>
      </c>
      <c r="E507" s="160" t="s">
        <v>1303</v>
      </c>
    </row>
    <row r="508" spans="1:5" x14ac:dyDescent="0.35">
      <c r="A508" s="163" t="s">
        <v>909</v>
      </c>
      <c r="B508" s="163" t="s">
        <v>427</v>
      </c>
      <c r="C508" s="163" t="s">
        <v>1302</v>
      </c>
      <c r="D508" s="160">
        <v>1</v>
      </c>
      <c r="E508" s="160" t="s">
        <v>1303</v>
      </c>
    </row>
    <row r="509" spans="1:5" x14ac:dyDescent="0.35">
      <c r="A509" s="163" t="s">
        <v>921</v>
      </c>
      <c r="B509" s="163" t="s">
        <v>427</v>
      </c>
      <c r="C509" s="163" t="s">
        <v>1304</v>
      </c>
      <c r="D509" s="160">
        <v>1</v>
      </c>
      <c r="E509" s="160" t="s">
        <v>1306</v>
      </c>
    </row>
    <row r="510" spans="1:5" x14ac:dyDescent="0.35">
      <c r="A510" s="163" t="s">
        <v>922</v>
      </c>
      <c r="B510" s="163" t="s">
        <v>427</v>
      </c>
      <c r="C510" s="163" t="s">
        <v>1304</v>
      </c>
      <c r="D510" s="160">
        <v>1</v>
      </c>
      <c r="E510" s="160" t="s">
        <v>1306</v>
      </c>
    </row>
    <row r="511" spans="1:5" x14ac:dyDescent="0.35">
      <c r="A511" s="163" t="s">
        <v>1000</v>
      </c>
      <c r="B511" s="163" t="s">
        <v>427</v>
      </c>
      <c r="C511" s="163" t="s">
        <v>1305</v>
      </c>
      <c r="D511" s="160">
        <v>1</v>
      </c>
      <c r="E511" s="160" t="s">
        <v>1306</v>
      </c>
    </row>
    <row r="512" spans="1:5" x14ac:dyDescent="0.35">
      <c r="A512" s="163" t="s">
        <v>1001</v>
      </c>
      <c r="B512" s="163" t="s">
        <v>427</v>
      </c>
      <c r="C512" s="163" t="s">
        <v>1305</v>
      </c>
      <c r="D512" s="160">
        <v>1</v>
      </c>
      <c r="E512" s="160" t="s">
        <v>1306</v>
      </c>
    </row>
    <row r="513" spans="1:5" x14ac:dyDescent="0.35">
      <c r="A513" s="163" t="s">
        <v>1126</v>
      </c>
      <c r="B513" s="163" t="s">
        <v>626</v>
      </c>
      <c r="C513" s="163" t="s">
        <v>207</v>
      </c>
      <c r="D513" s="160">
        <v>1</v>
      </c>
      <c r="E513" s="160" t="s">
        <v>142</v>
      </c>
    </row>
    <row r="514" spans="1:5" x14ac:dyDescent="0.35">
      <c r="A514" s="163" t="s">
        <v>1127</v>
      </c>
      <c r="B514" s="163" t="s">
        <v>232</v>
      </c>
      <c r="C514" s="163" t="s">
        <v>207</v>
      </c>
      <c r="D514" s="160">
        <v>1</v>
      </c>
      <c r="E514" s="160" t="s">
        <v>142</v>
      </c>
    </row>
    <row r="515" spans="1:5" x14ac:dyDescent="0.35">
      <c r="A515" s="163" t="s">
        <v>1168</v>
      </c>
      <c r="B515" s="163" t="s">
        <v>534</v>
      </c>
      <c r="C515" s="163" t="s">
        <v>1078</v>
      </c>
      <c r="D515" s="160">
        <v>1</v>
      </c>
      <c r="E515" s="160" t="s">
        <v>142</v>
      </c>
    </row>
    <row r="516" spans="1:5" x14ac:dyDescent="0.35">
      <c r="A516" s="163" t="s">
        <v>1173</v>
      </c>
      <c r="B516" s="163" t="s">
        <v>1170</v>
      </c>
      <c r="C516" s="163" t="s">
        <v>1078</v>
      </c>
      <c r="D516" s="160">
        <v>1</v>
      </c>
      <c r="E516" s="160" t="s">
        <v>142</v>
      </c>
    </row>
    <row r="517" spans="1:5" x14ac:dyDescent="0.35">
      <c r="A517" s="163" t="s">
        <v>1174</v>
      </c>
      <c r="B517" s="163" t="s">
        <v>1170</v>
      </c>
      <c r="C517" s="163" t="s">
        <v>1078</v>
      </c>
      <c r="D517" s="160">
        <v>1</v>
      </c>
      <c r="E517" s="160" t="s">
        <v>142</v>
      </c>
    </row>
    <row r="518" spans="1:5" x14ac:dyDescent="0.35">
      <c r="A518" s="163" t="s">
        <v>1296</v>
      </c>
      <c r="B518" s="163" t="s">
        <v>674</v>
      </c>
      <c r="C518" s="163" t="s">
        <v>1307</v>
      </c>
      <c r="D518" s="160">
        <v>1</v>
      </c>
      <c r="E518" s="160" t="s">
        <v>1303</v>
      </c>
    </row>
    <row r="519" spans="1:5" x14ac:dyDescent="0.35">
      <c r="A519" s="163" t="s">
        <v>1297</v>
      </c>
      <c r="B519" s="163" t="s">
        <v>674</v>
      </c>
      <c r="C519" s="163" t="s">
        <v>1307</v>
      </c>
      <c r="D519" s="160">
        <v>1</v>
      </c>
      <c r="E519" s="160" t="s">
        <v>1303</v>
      </c>
    </row>
    <row r="520" spans="1:5" x14ac:dyDescent="0.35">
      <c r="A520" s="163" t="s">
        <v>1298</v>
      </c>
      <c r="B520" s="163" t="s">
        <v>108</v>
      </c>
      <c r="C520" s="163" t="s">
        <v>1307</v>
      </c>
      <c r="D520" s="160">
        <v>1</v>
      </c>
      <c r="E520" s="160" t="s">
        <v>1303</v>
      </c>
    </row>
    <row r="521" spans="1:5" x14ac:dyDescent="0.35">
      <c r="A521" s="163" t="s">
        <v>985</v>
      </c>
      <c r="B521" s="163" t="s">
        <v>949</v>
      </c>
      <c r="C521" s="163" t="s">
        <v>1308</v>
      </c>
      <c r="D521" s="160">
        <v>1</v>
      </c>
      <c r="E521" s="160" t="s">
        <v>1306</v>
      </c>
    </row>
    <row r="522" spans="1:5" x14ac:dyDescent="0.35">
      <c r="A522" s="163" t="s">
        <v>912</v>
      </c>
      <c r="B522" s="163" t="s">
        <v>890</v>
      </c>
      <c r="C522" s="163" t="s">
        <v>1311</v>
      </c>
      <c r="D522" s="160">
        <v>1</v>
      </c>
      <c r="E522" s="160" t="s">
        <v>115</v>
      </c>
    </row>
    <row r="523" spans="1:5" x14ac:dyDescent="0.35">
      <c r="A523" s="163" t="s">
        <v>915</v>
      </c>
      <c r="B523" s="163" t="s">
        <v>890</v>
      </c>
      <c r="C523" s="163" t="s">
        <v>1311</v>
      </c>
      <c r="D523" s="160">
        <v>1</v>
      </c>
      <c r="E523" s="160" t="s">
        <v>115</v>
      </c>
    </row>
    <row r="524" spans="1:5" x14ac:dyDescent="0.35">
      <c r="A524" s="163" t="s">
        <v>953</v>
      </c>
      <c r="B524" s="163" t="s">
        <v>949</v>
      </c>
      <c r="C524" s="163" t="s">
        <v>1310</v>
      </c>
      <c r="D524" s="160">
        <v>1</v>
      </c>
      <c r="E524" s="160" t="s">
        <v>1190</v>
      </c>
    </row>
    <row r="525" spans="1:5" x14ac:dyDescent="0.35">
      <c r="A525" s="163" t="s">
        <v>954</v>
      </c>
      <c r="B525" s="163" t="s">
        <v>949</v>
      </c>
      <c r="C525" s="163" t="s">
        <v>1310</v>
      </c>
      <c r="D525" s="160">
        <v>1</v>
      </c>
      <c r="E525" s="160" t="s">
        <v>1190</v>
      </c>
    </row>
    <row r="526" spans="1:5" x14ac:dyDescent="0.35">
      <c r="A526" s="163" t="s">
        <v>970</v>
      </c>
      <c r="B526" s="163" t="s">
        <v>949</v>
      </c>
      <c r="C526" s="163" t="s">
        <v>1310</v>
      </c>
      <c r="D526" s="160">
        <v>1</v>
      </c>
      <c r="E526" s="160" t="s">
        <v>1190</v>
      </c>
    </row>
    <row r="527" spans="1:5" x14ac:dyDescent="0.35">
      <c r="A527" s="163" t="s">
        <v>971</v>
      </c>
      <c r="B527" s="163" t="s">
        <v>949</v>
      </c>
      <c r="C527" s="163" t="s">
        <v>1310</v>
      </c>
      <c r="D527" s="160">
        <v>1</v>
      </c>
      <c r="E527" s="160" t="s">
        <v>1190</v>
      </c>
    </row>
    <row r="528" spans="1:5" x14ac:dyDescent="0.35">
      <c r="A528" s="163" t="s">
        <v>972</v>
      </c>
      <c r="B528" s="163" t="s">
        <v>949</v>
      </c>
      <c r="C528" s="163" t="s">
        <v>1310</v>
      </c>
      <c r="D528" s="160">
        <v>1</v>
      </c>
      <c r="E528" s="160" t="s">
        <v>1190</v>
      </c>
    </row>
    <row r="529" spans="1:5" x14ac:dyDescent="0.35">
      <c r="A529" s="163" t="s">
        <v>957</v>
      </c>
      <c r="B529" s="163" t="s">
        <v>949</v>
      </c>
      <c r="C529" s="163" t="s">
        <v>1310</v>
      </c>
      <c r="D529" s="160">
        <v>1</v>
      </c>
      <c r="E529" s="160" t="s">
        <v>1190</v>
      </c>
    </row>
    <row r="530" spans="1:5" x14ac:dyDescent="0.35">
      <c r="A530" s="163" t="s">
        <v>958</v>
      </c>
      <c r="B530" s="163" t="s">
        <v>949</v>
      </c>
      <c r="C530" s="163" t="s">
        <v>1310</v>
      </c>
      <c r="D530" s="160">
        <v>1</v>
      </c>
      <c r="E530" s="160" t="s">
        <v>1190</v>
      </c>
    </row>
    <row r="531" spans="1:5" x14ac:dyDescent="0.35">
      <c r="A531" s="163" t="s">
        <v>1246</v>
      </c>
      <c r="B531" s="163" t="s">
        <v>392</v>
      </c>
      <c r="C531" s="163" t="s">
        <v>1309</v>
      </c>
      <c r="D531" s="160">
        <v>1</v>
      </c>
      <c r="E531" s="160" t="s">
        <v>1303</v>
      </c>
    </row>
    <row r="532" spans="1:5" x14ac:dyDescent="0.35">
      <c r="A532" s="163" t="s">
        <v>1247</v>
      </c>
      <c r="B532" s="163" t="s">
        <v>392</v>
      </c>
      <c r="C532" s="163" t="s">
        <v>1309</v>
      </c>
      <c r="D532" s="160">
        <v>1</v>
      </c>
      <c r="E532" s="160" t="s">
        <v>1303</v>
      </c>
    </row>
    <row r="533" spans="1:5" x14ac:dyDescent="0.35">
      <c r="A533" s="163" t="s">
        <v>1248</v>
      </c>
      <c r="B533" s="163" t="s">
        <v>392</v>
      </c>
      <c r="C533" s="163" t="s">
        <v>1309</v>
      </c>
      <c r="D533" s="160">
        <v>1</v>
      </c>
      <c r="E533" s="160" t="s">
        <v>1303</v>
      </c>
    </row>
    <row r="534" spans="1:5" x14ac:dyDescent="0.35">
      <c r="A534" s="163" t="s">
        <v>1257</v>
      </c>
      <c r="B534" s="163" t="s">
        <v>342</v>
      </c>
      <c r="C534" s="163" t="s">
        <v>1309</v>
      </c>
      <c r="D534" s="160">
        <v>1</v>
      </c>
      <c r="E534" s="160" t="s">
        <v>1303</v>
      </c>
    </row>
    <row r="535" spans="1:5" x14ac:dyDescent="0.35">
      <c r="A535" s="163" t="s">
        <v>1250</v>
      </c>
      <c r="B535" s="163" t="s">
        <v>340</v>
      </c>
      <c r="C535" s="163" t="s">
        <v>1309</v>
      </c>
      <c r="D535" s="160">
        <v>1</v>
      </c>
      <c r="E535" s="160" t="s">
        <v>1303</v>
      </c>
    </row>
    <row r="536" spans="1:5" x14ac:dyDescent="0.35">
      <c r="A536" s="163" t="s">
        <v>1249</v>
      </c>
      <c r="B536" s="163" t="s">
        <v>216</v>
      </c>
      <c r="C536" s="163" t="s">
        <v>1078</v>
      </c>
      <c r="D536" s="160">
        <v>1</v>
      </c>
      <c r="E536" s="160" t="s">
        <v>142</v>
      </c>
    </row>
    <row r="537" spans="1:5" x14ac:dyDescent="0.35">
      <c r="A537" s="92" t="s">
        <v>761</v>
      </c>
      <c r="B537" s="92" t="s">
        <v>478</v>
      </c>
      <c r="C537" s="163" t="s">
        <v>1078</v>
      </c>
      <c r="D537" s="160">
        <v>1</v>
      </c>
      <c r="E537" s="160" t="s">
        <v>1575</v>
      </c>
    </row>
    <row r="538" spans="1:5" x14ac:dyDescent="0.35">
      <c r="A538" s="92" t="s">
        <v>768</v>
      </c>
      <c r="B538" s="92" t="s">
        <v>504</v>
      </c>
      <c r="C538" s="163" t="s">
        <v>1078</v>
      </c>
      <c r="D538" s="160">
        <v>1</v>
      </c>
      <c r="E538" s="102" t="s">
        <v>1572</v>
      </c>
    </row>
    <row r="539" spans="1:5" x14ac:dyDescent="0.35">
      <c r="A539" s="92" t="s">
        <v>786</v>
      </c>
      <c r="B539" s="92" t="s">
        <v>497</v>
      </c>
      <c r="C539" s="163" t="s">
        <v>1078</v>
      </c>
      <c r="D539" s="160">
        <v>1</v>
      </c>
      <c r="E539" s="160" t="s">
        <v>142</v>
      </c>
    </row>
    <row r="540" spans="1:5" x14ac:dyDescent="0.35">
      <c r="A540" s="92" t="s">
        <v>796</v>
      </c>
      <c r="B540" s="92" t="s">
        <v>178</v>
      </c>
      <c r="C540" s="163" t="s">
        <v>1078</v>
      </c>
      <c r="D540" s="160">
        <v>1</v>
      </c>
      <c r="E540" s="160" t="s">
        <v>142</v>
      </c>
    </row>
    <row r="541" spans="1:5" x14ac:dyDescent="0.35">
      <c r="A541" s="92" t="s">
        <v>801</v>
      </c>
      <c r="B541" s="92" t="s">
        <v>182</v>
      </c>
      <c r="C541" s="163" t="s">
        <v>1078</v>
      </c>
      <c r="D541" s="160">
        <v>1</v>
      </c>
      <c r="E541" s="160" t="s">
        <v>142</v>
      </c>
    </row>
    <row r="542" spans="1:5" x14ac:dyDescent="0.35">
      <c r="A542" s="92" t="s">
        <v>807</v>
      </c>
      <c r="B542" s="92" t="s">
        <v>185</v>
      </c>
      <c r="C542" s="163" t="s">
        <v>1078</v>
      </c>
      <c r="D542" s="160">
        <v>1</v>
      </c>
      <c r="E542" s="160" t="s">
        <v>142</v>
      </c>
    </row>
    <row r="543" spans="1:5" x14ac:dyDescent="0.35">
      <c r="A543" s="92" t="s">
        <v>787</v>
      </c>
      <c r="B543" s="92" t="s">
        <v>497</v>
      </c>
      <c r="C543" s="163" t="s">
        <v>1078</v>
      </c>
      <c r="D543" s="160">
        <v>1</v>
      </c>
      <c r="E543" s="160" t="s">
        <v>142</v>
      </c>
    </row>
    <row r="544" spans="1:5" x14ac:dyDescent="0.35">
      <c r="A544" s="92" t="s">
        <v>797</v>
      </c>
      <c r="B544" s="92" t="s">
        <v>178</v>
      </c>
      <c r="C544" s="163" t="s">
        <v>1348</v>
      </c>
      <c r="D544" s="160">
        <v>1</v>
      </c>
      <c r="E544" s="160" t="s">
        <v>142</v>
      </c>
    </row>
    <row r="545" spans="1:5" x14ac:dyDescent="0.35">
      <c r="A545" s="92" t="s">
        <v>802</v>
      </c>
      <c r="B545" s="92" t="s">
        <v>182</v>
      </c>
      <c r="C545" s="163" t="s">
        <v>1349</v>
      </c>
      <c r="D545" s="160">
        <v>1</v>
      </c>
      <c r="E545" s="160" t="s">
        <v>142</v>
      </c>
    </row>
    <row r="546" spans="1:5" x14ac:dyDescent="0.35">
      <c r="A546" s="92" t="s">
        <v>808</v>
      </c>
      <c r="B546" s="92" t="s">
        <v>185</v>
      </c>
      <c r="C546" s="163" t="s">
        <v>1350</v>
      </c>
      <c r="D546" s="160">
        <v>1</v>
      </c>
      <c r="E546" s="160" t="s">
        <v>142</v>
      </c>
    </row>
    <row r="547" spans="1:5" x14ac:dyDescent="0.35">
      <c r="A547" s="163" t="s">
        <v>893</v>
      </c>
      <c r="B547" s="163" t="s">
        <v>71</v>
      </c>
      <c r="C547" s="163" t="s">
        <v>1351</v>
      </c>
      <c r="D547" s="160">
        <v>1</v>
      </c>
      <c r="E547" s="160" t="s">
        <v>1352</v>
      </c>
    </row>
    <row r="548" spans="1:5" x14ac:dyDescent="0.35">
      <c r="A548" s="163" t="s">
        <v>896</v>
      </c>
      <c r="B548" s="163" t="s">
        <v>71</v>
      </c>
      <c r="C548" s="163" t="s">
        <v>1351</v>
      </c>
      <c r="D548" s="160">
        <v>1</v>
      </c>
      <c r="E548" s="160" t="s">
        <v>1352</v>
      </c>
    </row>
    <row r="549" spans="1:5" x14ac:dyDescent="0.35">
      <c r="A549" s="92" t="s">
        <v>1093</v>
      </c>
      <c r="B549" s="92" t="s">
        <v>13</v>
      </c>
      <c r="C549" s="163" t="s">
        <v>666</v>
      </c>
      <c r="D549" s="160">
        <v>1</v>
      </c>
      <c r="E549" s="160" t="s">
        <v>484</v>
      </c>
    </row>
    <row r="550" spans="1:5" x14ac:dyDescent="0.35">
      <c r="A550" s="92" t="s">
        <v>863</v>
      </c>
      <c r="B550" s="92" t="s">
        <v>825</v>
      </c>
      <c r="C550" s="163" t="s">
        <v>1374</v>
      </c>
      <c r="D550" s="160">
        <v>1</v>
      </c>
      <c r="E550" s="160" t="s">
        <v>1352</v>
      </c>
    </row>
    <row r="551" spans="1:5" x14ac:dyDescent="0.35">
      <c r="A551" s="163" t="s">
        <v>898</v>
      </c>
      <c r="B551" s="163" t="s">
        <v>71</v>
      </c>
      <c r="C551" s="163" t="s">
        <v>1129</v>
      </c>
      <c r="D551" s="160">
        <v>1</v>
      </c>
      <c r="E551" s="160" t="s">
        <v>1130</v>
      </c>
    </row>
    <row r="552" spans="1:5" x14ac:dyDescent="0.35">
      <c r="A552" s="163" t="s">
        <v>894</v>
      </c>
      <c r="B552" s="163" t="s">
        <v>71</v>
      </c>
      <c r="C552" s="163" t="s">
        <v>1378</v>
      </c>
      <c r="D552" s="160">
        <v>1</v>
      </c>
      <c r="E552" s="160" t="s">
        <v>142</v>
      </c>
    </row>
    <row r="553" spans="1:5" x14ac:dyDescent="0.35">
      <c r="A553" s="163" t="s">
        <v>895</v>
      </c>
      <c r="B553" s="163" t="s">
        <v>71</v>
      </c>
      <c r="C553" s="163" t="s">
        <v>218</v>
      </c>
      <c r="D553" s="160">
        <v>1</v>
      </c>
      <c r="E553" s="160" t="s">
        <v>115</v>
      </c>
    </row>
    <row r="554" spans="1:5" x14ac:dyDescent="0.35">
      <c r="A554" s="163" t="s">
        <v>924</v>
      </c>
      <c r="B554" s="163" t="s">
        <v>427</v>
      </c>
      <c r="C554" s="163" t="s">
        <v>1377</v>
      </c>
      <c r="D554" s="160">
        <v>1</v>
      </c>
      <c r="E554" s="160" t="s">
        <v>142</v>
      </c>
    </row>
    <row r="555" spans="1:5" x14ac:dyDescent="0.35">
      <c r="A555" s="163" t="s">
        <v>1295</v>
      </c>
      <c r="B555" s="163" t="s">
        <v>85</v>
      </c>
      <c r="C555" s="163" t="s">
        <v>1375</v>
      </c>
      <c r="D555" s="160">
        <v>1</v>
      </c>
      <c r="E555" s="160" t="s">
        <v>142</v>
      </c>
    </row>
    <row r="556" spans="1:5" x14ac:dyDescent="0.35">
      <c r="A556" s="163" t="s">
        <v>1175</v>
      </c>
      <c r="B556" s="163" t="s">
        <v>1170</v>
      </c>
      <c r="C556" s="163" t="s">
        <v>1376</v>
      </c>
      <c r="D556" s="160">
        <v>1</v>
      </c>
      <c r="E556" s="160" t="s">
        <v>142</v>
      </c>
    </row>
    <row r="557" spans="1:5" x14ac:dyDescent="0.35">
      <c r="A557" s="163" t="s">
        <v>1299</v>
      </c>
      <c r="B557" s="163" t="s">
        <v>85</v>
      </c>
      <c r="C557" s="163" t="s">
        <v>218</v>
      </c>
      <c r="D557" s="160">
        <v>1</v>
      </c>
      <c r="E557" s="160" t="s">
        <v>115</v>
      </c>
    </row>
    <row r="558" spans="1:5" x14ac:dyDescent="0.35">
      <c r="A558" s="163" t="s">
        <v>1300</v>
      </c>
      <c r="B558" s="163" t="s">
        <v>85</v>
      </c>
      <c r="C558" s="163" t="s">
        <v>218</v>
      </c>
      <c r="D558" s="160">
        <v>1</v>
      </c>
      <c r="E558" s="160" t="s">
        <v>115</v>
      </c>
    </row>
    <row r="559" spans="1:5" x14ac:dyDescent="0.35">
      <c r="A559" s="163" t="s">
        <v>1176</v>
      </c>
      <c r="B559" s="163" t="s">
        <v>1170</v>
      </c>
      <c r="C559" s="163" t="s">
        <v>1376</v>
      </c>
      <c r="D559" s="160">
        <v>1</v>
      </c>
      <c r="E559" s="160" t="s">
        <v>142</v>
      </c>
    </row>
    <row r="560" spans="1:5" x14ac:dyDescent="0.35">
      <c r="A560" s="163" t="s">
        <v>1301</v>
      </c>
      <c r="B560" s="163" t="s">
        <v>85</v>
      </c>
      <c r="C560" s="163" t="s">
        <v>1379</v>
      </c>
      <c r="D560" s="160">
        <v>1</v>
      </c>
      <c r="E560" s="160" t="s">
        <v>142</v>
      </c>
    </row>
    <row r="561" spans="1:5" x14ac:dyDescent="0.35">
      <c r="A561" s="163" t="s">
        <v>1171</v>
      </c>
      <c r="B561" s="163" t="s">
        <v>534</v>
      </c>
      <c r="C561" s="163" t="s">
        <v>1376</v>
      </c>
      <c r="D561" s="160">
        <v>1</v>
      </c>
      <c r="E561" s="160" t="s">
        <v>142</v>
      </c>
    </row>
    <row r="562" spans="1:5" x14ac:dyDescent="0.35">
      <c r="A562" s="163" t="s">
        <v>1177</v>
      </c>
      <c r="B562" s="163" t="s">
        <v>1170</v>
      </c>
      <c r="C562" s="163" t="s">
        <v>1376</v>
      </c>
      <c r="D562" s="160">
        <v>1</v>
      </c>
      <c r="E562" s="160" t="s">
        <v>142</v>
      </c>
    </row>
    <row r="563" spans="1:5" x14ac:dyDescent="0.35">
      <c r="A563" s="163" t="s">
        <v>987</v>
      </c>
      <c r="B563" s="163" t="s">
        <v>949</v>
      </c>
      <c r="C563" s="163" t="s">
        <v>1078</v>
      </c>
      <c r="D563" s="160">
        <v>1</v>
      </c>
      <c r="E563" s="160" t="s">
        <v>142</v>
      </c>
    </row>
    <row r="564" spans="1:5" x14ac:dyDescent="0.35">
      <c r="A564" s="92" t="s">
        <v>1363</v>
      </c>
      <c r="B564" s="92" t="s">
        <v>317</v>
      </c>
      <c r="C564" s="100" t="s">
        <v>1565</v>
      </c>
      <c r="D564" s="102">
        <v>1</v>
      </c>
      <c r="E564" s="102" t="s">
        <v>840</v>
      </c>
    </row>
    <row r="565" spans="1:5" x14ac:dyDescent="0.35">
      <c r="A565" s="92" t="s">
        <v>1226</v>
      </c>
      <c r="B565" s="92" t="s">
        <v>1227</v>
      </c>
      <c r="C565" s="100" t="s">
        <v>1078</v>
      </c>
      <c r="D565" s="102">
        <v>1</v>
      </c>
      <c r="E565" s="102" t="s">
        <v>142</v>
      </c>
    </row>
    <row r="566" spans="1:5" x14ac:dyDescent="0.35">
      <c r="A566" s="92" t="s">
        <v>1228</v>
      </c>
      <c r="B566" s="92" t="s">
        <v>1227</v>
      </c>
      <c r="C566" s="100" t="s">
        <v>1083</v>
      </c>
      <c r="D566" s="102">
        <v>1</v>
      </c>
      <c r="E566" s="102" t="s">
        <v>142</v>
      </c>
    </row>
    <row r="567" spans="1:5" x14ac:dyDescent="0.35">
      <c r="A567" s="163" t="s">
        <v>1074</v>
      </c>
      <c r="B567" s="163" t="s">
        <v>365</v>
      </c>
      <c r="C567" s="163" t="s">
        <v>207</v>
      </c>
      <c r="D567" s="160">
        <v>0.5</v>
      </c>
      <c r="E567" s="160" t="s">
        <v>142</v>
      </c>
    </row>
    <row r="568" spans="1:5" x14ac:dyDescent="0.35">
      <c r="A568" s="163" t="s">
        <v>1015</v>
      </c>
      <c r="B568" s="163" t="s">
        <v>365</v>
      </c>
      <c r="C568" s="163" t="s">
        <v>207</v>
      </c>
      <c r="D568" s="160">
        <v>0.5</v>
      </c>
      <c r="E568" s="160" t="s">
        <v>142</v>
      </c>
    </row>
    <row r="569" spans="1:5" x14ac:dyDescent="0.35">
      <c r="A569" s="163" t="s">
        <v>1075</v>
      </c>
      <c r="B569" s="163" t="s">
        <v>368</v>
      </c>
      <c r="C569" s="163" t="s">
        <v>207</v>
      </c>
      <c r="D569" s="160">
        <v>0.5</v>
      </c>
      <c r="E569" s="160" t="s">
        <v>142</v>
      </c>
    </row>
    <row r="570" spans="1:5" x14ac:dyDescent="0.35">
      <c r="A570" s="163" t="s">
        <v>1017</v>
      </c>
      <c r="B570" s="163" t="s">
        <v>368</v>
      </c>
      <c r="C570" s="163" t="s">
        <v>207</v>
      </c>
      <c r="D570" s="160">
        <v>0.5</v>
      </c>
      <c r="E570" s="160" t="s">
        <v>142</v>
      </c>
    </row>
    <row r="571" spans="1:5" x14ac:dyDescent="0.35">
      <c r="A571" s="163" t="s">
        <v>1016</v>
      </c>
      <c r="B571" s="163" t="s">
        <v>365</v>
      </c>
      <c r="C571" s="163" t="s">
        <v>207</v>
      </c>
      <c r="D571" s="160">
        <v>0.5</v>
      </c>
      <c r="E571" s="160" t="s">
        <v>142</v>
      </c>
    </row>
    <row r="572" spans="1:5" x14ac:dyDescent="0.35">
      <c r="A572" s="163" t="s">
        <v>1204</v>
      </c>
      <c r="B572" s="163" t="s">
        <v>368</v>
      </c>
      <c r="C572" s="163" t="s">
        <v>207</v>
      </c>
      <c r="D572" s="160">
        <v>0.5</v>
      </c>
      <c r="E572" s="160" t="s">
        <v>142</v>
      </c>
    </row>
    <row r="573" spans="1:5" x14ac:dyDescent="0.35">
      <c r="A573" s="163" t="s">
        <v>897</v>
      </c>
      <c r="B573" s="163" t="s">
        <v>71</v>
      </c>
      <c r="C573" s="163" t="s">
        <v>1566</v>
      </c>
      <c r="D573" s="160">
        <v>1</v>
      </c>
      <c r="E573" s="160" t="s">
        <v>1303</v>
      </c>
    </row>
    <row r="574" spans="1:5" x14ac:dyDescent="0.35">
      <c r="A574" s="163" t="s">
        <v>1274</v>
      </c>
      <c r="B574" s="163" t="s">
        <v>427</v>
      </c>
      <c r="C574" s="163" t="s">
        <v>1566</v>
      </c>
      <c r="D574" s="160">
        <v>1</v>
      </c>
      <c r="E574" s="160" t="s">
        <v>1303</v>
      </c>
    </row>
    <row r="575" spans="1:5" x14ac:dyDescent="0.35">
      <c r="A575" s="163" t="s">
        <v>1273</v>
      </c>
      <c r="B575" s="163" t="s">
        <v>427</v>
      </c>
      <c r="C575" s="163" t="s">
        <v>1566</v>
      </c>
      <c r="D575" s="160">
        <v>1</v>
      </c>
      <c r="E575" s="160" t="s">
        <v>1303</v>
      </c>
    </row>
    <row r="576" spans="1:5" x14ac:dyDescent="0.35">
      <c r="A576" s="163" t="s">
        <v>927</v>
      </c>
      <c r="B576" s="163" t="s">
        <v>427</v>
      </c>
      <c r="C576" s="163" t="s">
        <v>1129</v>
      </c>
      <c r="D576" s="160">
        <v>1</v>
      </c>
      <c r="E576" s="160" t="s">
        <v>1130</v>
      </c>
    </row>
    <row r="577" spans="1:5" x14ac:dyDescent="0.35">
      <c r="A577" s="163" t="s">
        <v>956</v>
      </c>
      <c r="B577" s="163" t="s">
        <v>949</v>
      </c>
      <c r="C577" s="163" t="s">
        <v>1566</v>
      </c>
      <c r="D577" s="160">
        <v>1</v>
      </c>
      <c r="E577" s="160" t="s">
        <v>1303</v>
      </c>
    </row>
    <row r="578" spans="1:5" x14ac:dyDescent="0.35">
      <c r="A578" s="163" t="s">
        <v>959</v>
      </c>
      <c r="B578" s="163" t="s">
        <v>949</v>
      </c>
      <c r="C578" s="163" t="s">
        <v>1567</v>
      </c>
      <c r="D578" s="160">
        <v>1</v>
      </c>
      <c r="E578" s="160" t="s">
        <v>1130</v>
      </c>
    </row>
    <row r="579" spans="1:5" x14ac:dyDescent="0.35">
      <c r="A579" s="163" t="s">
        <v>960</v>
      </c>
      <c r="B579" s="163" t="s">
        <v>949</v>
      </c>
      <c r="C579" s="163" t="s">
        <v>1567</v>
      </c>
      <c r="D579" s="160">
        <v>1</v>
      </c>
      <c r="E579" s="160" t="s">
        <v>1130</v>
      </c>
    </row>
    <row r="580" spans="1:5" x14ac:dyDescent="0.35">
      <c r="A580" s="163" t="s">
        <v>934</v>
      </c>
      <c r="B580" s="163" t="s">
        <v>733</v>
      </c>
      <c r="C580" s="163" t="s">
        <v>1083</v>
      </c>
      <c r="D580" s="160">
        <v>1</v>
      </c>
      <c r="E580" s="160" t="s">
        <v>142</v>
      </c>
    </row>
    <row r="581" spans="1:5" x14ac:dyDescent="0.35">
      <c r="A581" s="163" t="s">
        <v>935</v>
      </c>
      <c r="B581" s="163" t="s">
        <v>733</v>
      </c>
      <c r="C581" s="163" t="s">
        <v>1083</v>
      </c>
      <c r="D581" s="160">
        <v>1</v>
      </c>
      <c r="E581" s="160" t="s">
        <v>142</v>
      </c>
    </row>
    <row r="582" spans="1:5" x14ac:dyDescent="0.35">
      <c r="A582" s="163" t="s">
        <v>936</v>
      </c>
      <c r="B582" s="163" t="s">
        <v>733</v>
      </c>
      <c r="C582" s="163" t="s">
        <v>1083</v>
      </c>
      <c r="D582" s="160">
        <v>1</v>
      </c>
      <c r="E582" s="160" t="s">
        <v>142</v>
      </c>
    </row>
    <row r="583" spans="1:5" x14ac:dyDescent="0.35">
      <c r="A583" s="92" t="s">
        <v>1266</v>
      </c>
      <c r="B583" s="92" t="s">
        <v>196</v>
      </c>
      <c r="C583" s="100" t="s">
        <v>839</v>
      </c>
      <c r="D583" s="102">
        <v>0.45871020408163266</v>
      </c>
      <c r="E583" s="102" t="s">
        <v>839</v>
      </c>
    </row>
    <row r="584" spans="1:5" x14ac:dyDescent="0.35">
      <c r="A584" s="92" t="s">
        <v>1267</v>
      </c>
      <c r="B584" s="92" t="s">
        <v>198</v>
      </c>
      <c r="C584" s="100" t="s">
        <v>839</v>
      </c>
      <c r="D584" s="102">
        <v>0.4179591836734694</v>
      </c>
      <c r="E584" s="102" t="s">
        <v>839</v>
      </c>
    </row>
    <row r="585" spans="1:5" x14ac:dyDescent="0.35">
      <c r="A585" s="92" t="s">
        <v>1268</v>
      </c>
      <c r="B585" s="92" t="s">
        <v>202</v>
      </c>
      <c r="C585" s="100" t="s">
        <v>839</v>
      </c>
      <c r="D585" s="102">
        <v>0.12244897959183673</v>
      </c>
      <c r="E585" s="102" t="s">
        <v>839</v>
      </c>
    </row>
    <row r="586" spans="1:5" x14ac:dyDescent="0.35">
      <c r="A586" s="92" t="s">
        <v>1138</v>
      </c>
      <c r="B586" s="92" t="s">
        <v>825</v>
      </c>
      <c r="C586" s="100" t="s">
        <v>1603</v>
      </c>
      <c r="D586" s="102">
        <v>1</v>
      </c>
      <c r="E586" s="160" t="s">
        <v>1352</v>
      </c>
    </row>
    <row r="587" spans="1:5" x14ac:dyDescent="0.35">
      <c r="A587" s="92" t="s">
        <v>1140</v>
      </c>
      <c r="B587" s="92" t="s">
        <v>825</v>
      </c>
      <c r="C587" s="100" t="s">
        <v>653</v>
      </c>
      <c r="D587" s="102">
        <v>1</v>
      </c>
      <c r="E587" s="102" t="s">
        <v>484</v>
      </c>
    </row>
    <row r="588" spans="1:5" x14ac:dyDescent="0.35">
      <c r="A588" s="92" t="s">
        <v>1202</v>
      </c>
      <c r="B588" s="92" t="s">
        <v>1183</v>
      </c>
      <c r="C588" s="100" t="s">
        <v>1599</v>
      </c>
      <c r="D588" s="102">
        <v>1</v>
      </c>
      <c r="E588" s="102" t="s">
        <v>115</v>
      </c>
    </row>
    <row r="589" spans="1:5" x14ac:dyDescent="0.35">
      <c r="A589" s="92" t="s">
        <v>1562</v>
      </c>
      <c r="B589" s="92" t="s">
        <v>178</v>
      </c>
      <c r="C589" s="100" t="s">
        <v>1600</v>
      </c>
      <c r="D589" s="102">
        <v>0.5</v>
      </c>
      <c r="E589" s="102" t="s">
        <v>1601</v>
      </c>
    </row>
    <row r="590" spans="1:5" x14ac:dyDescent="0.35">
      <c r="A590" s="92" t="s">
        <v>1563</v>
      </c>
      <c r="B590" s="92" t="s">
        <v>182</v>
      </c>
      <c r="C590" s="100" t="s">
        <v>1600</v>
      </c>
      <c r="D590" s="102">
        <v>0.5</v>
      </c>
      <c r="E590" s="102" t="s">
        <v>1601</v>
      </c>
    </row>
    <row r="591" spans="1:5" x14ac:dyDescent="0.35">
      <c r="A591" s="92" t="s">
        <v>1343</v>
      </c>
      <c r="B591" s="92" t="s">
        <v>1341</v>
      </c>
      <c r="C591" s="100" t="s">
        <v>1602</v>
      </c>
      <c r="D591" s="102">
        <v>1</v>
      </c>
      <c r="E591" s="102" t="s">
        <v>115</v>
      </c>
    </row>
    <row r="592" spans="1:5" x14ac:dyDescent="0.35">
      <c r="A592" s="92" t="s">
        <v>1344</v>
      </c>
      <c r="B592" s="92" t="s">
        <v>1241</v>
      </c>
      <c r="C592" s="100" t="s">
        <v>1602</v>
      </c>
      <c r="D592" s="102">
        <v>1</v>
      </c>
      <c r="E592" s="102" t="s">
        <v>115</v>
      </c>
    </row>
    <row r="593" spans="1:5" x14ac:dyDescent="0.35">
      <c r="A593" s="163" t="s">
        <v>1277</v>
      </c>
      <c r="B593" s="163" t="s">
        <v>427</v>
      </c>
      <c r="C593" s="163" t="s">
        <v>1610</v>
      </c>
      <c r="D593" s="160">
        <v>1</v>
      </c>
      <c r="E593" s="160" t="s">
        <v>1130</v>
      </c>
    </row>
    <row r="594" spans="1:5" x14ac:dyDescent="0.35">
      <c r="A594" s="163" t="s">
        <v>1280</v>
      </c>
      <c r="B594" s="163" t="s">
        <v>427</v>
      </c>
      <c r="C594" s="163" t="s">
        <v>1611</v>
      </c>
      <c r="D594" s="160">
        <v>1</v>
      </c>
      <c r="E594" s="160" t="s">
        <v>1303</v>
      </c>
    </row>
    <row r="595" spans="1:5" x14ac:dyDescent="0.35">
      <c r="A595" s="163" t="s">
        <v>1281</v>
      </c>
      <c r="B595" s="163" t="s">
        <v>427</v>
      </c>
      <c r="C595" s="163" t="s">
        <v>1611</v>
      </c>
      <c r="D595" s="160">
        <v>1</v>
      </c>
      <c r="E595" s="160" t="s">
        <v>1303</v>
      </c>
    </row>
    <row r="596" spans="1:5" x14ac:dyDescent="0.35">
      <c r="A596" s="163" t="s">
        <v>1282</v>
      </c>
      <c r="B596" s="163" t="s">
        <v>427</v>
      </c>
      <c r="C596" s="163" t="s">
        <v>1611</v>
      </c>
      <c r="D596" s="160">
        <v>1</v>
      </c>
      <c r="E596" s="160" t="s">
        <v>1303</v>
      </c>
    </row>
    <row r="597" spans="1:5" x14ac:dyDescent="0.35">
      <c r="A597" s="163" t="s">
        <v>1283</v>
      </c>
      <c r="B597" s="163" t="s">
        <v>427</v>
      </c>
      <c r="C597" s="163" t="s">
        <v>1611</v>
      </c>
      <c r="D597" s="160">
        <v>1</v>
      </c>
      <c r="E597" s="160" t="s">
        <v>1303</v>
      </c>
    </row>
    <row r="598" spans="1:5" x14ac:dyDescent="0.35">
      <c r="A598" s="163" t="s">
        <v>1276</v>
      </c>
      <c r="B598" s="163" t="s">
        <v>427</v>
      </c>
      <c r="C598" s="163" t="s">
        <v>1611</v>
      </c>
      <c r="D598" s="160">
        <v>1</v>
      </c>
      <c r="E598" s="160" t="s">
        <v>1303</v>
      </c>
    </row>
    <row r="599" spans="1:5" x14ac:dyDescent="0.35">
      <c r="A599" s="163" t="s">
        <v>1291</v>
      </c>
      <c r="B599" s="163" t="s">
        <v>427</v>
      </c>
      <c r="C599" s="163" t="s">
        <v>1611</v>
      </c>
      <c r="D599" s="160">
        <v>1</v>
      </c>
      <c r="E599" s="160" t="s">
        <v>1303</v>
      </c>
    </row>
    <row r="600" spans="1:5" x14ac:dyDescent="0.35">
      <c r="A600" s="163" t="s">
        <v>1292</v>
      </c>
      <c r="B600" s="163" t="s">
        <v>427</v>
      </c>
      <c r="C600" s="163" t="s">
        <v>1611</v>
      </c>
      <c r="D600" s="160">
        <v>1</v>
      </c>
      <c r="E600" s="160" t="s">
        <v>1303</v>
      </c>
    </row>
    <row r="601" spans="1:5" x14ac:dyDescent="0.35">
      <c r="A601" s="163" t="s">
        <v>929</v>
      </c>
      <c r="B601" s="163" t="s">
        <v>427</v>
      </c>
      <c r="C601" s="163" t="s">
        <v>1611</v>
      </c>
      <c r="D601" s="160">
        <v>1</v>
      </c>
      <c r="E601" s="160" t="s">
        <v>1303</v>
      </c>
    </row>
    <row r="602" spans="1:5" x14ac:dyDescent="0.35">
      <c r="A602" s="163" t="s">
        <v>1169</v>
      </c>
      <c r="B602" s="163" t="s">
        <v>1170</v>
      </c>
      <c r="C602" s="163" t="s">
        <v>1673</v>
      </c>
      <c r="D602" s="160">
        <v>1</v>
      </c>
      <c r="E602" s="160" t="s">
        <v>115</v>
      </c>
    </row>
    <row r="603" spans="1:5" x14ac:dyDescent="0.35">
      <c r="A603" s="163" t="s">
        <v>996</v>
      </c>
      <c r="B603" s="163" t="s">
        <v>423</v>
      </c>
      <c r="C603" s="163" t="s">
        <v>1672</v>
      </c>
      <c r="D603" s="160">
        <v>1</v>
      </c>
      <c r="E603" s="160" t="s">
        <v>1618</v>
      </c>
    </row>
    <row r="604" spans="1:5" x14ac:dyDescent="0.35">
      <c r="A604" s="163" t="s">
        <v>1649</v>
      </c>
      <c r="B604" s="163" t="s">
        <v>71</v>
      </c>
      <c r="C604" s="163" t="s">
        <v>1674</v>
      </c>
      <c r="D604" s="160">
        <v>1</v>
      </c>
      <c r="E604" s="160" t="s">
        <v>1303</v>
      </c>
    </row>
    <row r="605" spans="1:5" x14ac:dyDescent="0.35">
      <c r="A605" s="163" t="s">
        <v>1258</v>
      </c>
      <c r="B605" s="163" t="s">
        <v>13</v>
      </c>
      <c r="C605" s="163" t="s">
        <v>839</v>
      </c>
      <c r="D605" s="160">
        <v>1</v>
      </c>
      <c r="E605" s="160" t="s">
        <v>840</v>
      </c>
    </row>
    <row r="606" spans="1:5" x14ac:dyDescent="0.35">
      <c r="A606" s="163" t="s">
        <v>1317</v>
      </c>
      <c r="B606" s="163" t="s">
        <v>340</v>
      </c>
      <c r="C606" s="163" t="s">
        <v>1674</v>
      </c>
      <c r="D606" s="160">
        <v>1</v>
      </c>
      <c r="E606" s="160" t="s">
        <v>1303</v>
      </c>
    </row>
    <row r="607" spans="1:5" x14ac:dyDescent="0.35">
      <c r="A607" s="163" t="s">
        <v>1318</v>
      </c>
      <c r="B607" s="163" t="s">
        <v>11</v>
      </c>
      <c r="C607" s="163" t="s">
        <v>1674</v>
      </c>
      <c r="D607" s="160">
        <v>1</v>
      </c>
      <c r="E607" s="160" t="s">
        <v>1303</v>
      </c>
    </row>
    <row r="608" spans="1:5" x14ac:dyDescent="0.35">
      <c r="A608" s="163" t="s">
        <v>1319</v>
      </c>
      <c r="B608" s="163" t="s">
        <v>11</v>
      </c>
      <c r="C608" s="163" t="s">
        <v>1674</v>
      </c>
      <c r="D608" s="160">
        <v>1</v>
      </c>
      <c r="E608" s="160" t="s">
        <v>1303</v>
      </c>
    </row>
    <row r="609" spans="1:5" x14ac:dyDescent="0.35">
      <c r="A609" s="163" t="s">
        <v>1320</v>
      </c>
      <c r="B609" s="163" t="s">
        <v>11</v>
      </c>
      <c r="C609" s="163" t="s">
        <v>1674</v>
      </c>
      <c r="D609" s="160">
        <v>1</v>
      </c>
      <c r="E609" s="160" t="s">
        <v>1303</v>
      </c>
    </row>
    <row r="610" spans="1:5" x14ac:dyDescent="0.35">
      <c r="A610" s="163" t="s">
        <v>1321</v>
      </c>
      <c r="B610" s="163" t="s">
        <v>234</v>
      </c>
      <c r="C610" s="163" t="s">
        <v>1674</v>
      </c>
      <c r="D610" s="160">
        <v>1</v>
      </c>
      <c r="E610" s="160" t="s">
        <v>1303</v>
      </c>
    </row>
    <row r="611" spans="1:5" x14ac:dyDescent="0.35">
      <c r="A611" s="163" t="s">
        <v>1198</v>
      </c>
      <c r="B611" s="163" t="s">
        <v>234</v>
      </c>
      <c r="C611" s="163" t="s">
        <v>1674</v>
      </c>
      <c r="D611" s="160">
        <v>1</v>
      </c>
      <c r="E611" s="160" t="s">
        <v>1303</v>
      </c>
    </row>
    <row r="612" spans="1:5" x14ac:dyDescent="0.35">
      <c r="A612" s="163" t="s">
        <v>1199</v>
      </c>
      <c r="B612" s="163" t="s">
        <v>71</v>
      </c>
      <c r="C612" s="163" t="s">
        <v>1675</v>
      </c>
      <c r="D612" s="160">
        <v>1</v>
      </c>
      <c r="E612" s="160" t="s">
        <v>840</v>
      </c>
    </row>
    <row r="613" spans="1:5" x14ac:dyDescent="0.35">
      <c r="A613" s="163" t="s">
        <v>1197</v>
      </c>
      <c r="B613" s="163" t="s">
        <v>71</v>
      </c>
      <c r="C613" s="163" t="s">
        <v>839</v>
      </c>
      <c r="D613" s="160">
        <v>1</v>
      </c>
      <c r="E613" s="160" t="s">
        <v>840</v>
      </c>
    </row>
    <row r="614" spans="1:5" x14ac:dyDescent="0.35">
      <c r="A614" s="163" t="s">
        <v>1172</v>
      </c>
      <c r="B614" s="163" t="s">
        <v>71</v>
      </c>
      <c r="C614" s="163" t="s">
        <v>1674</v>
      </c>
      <c r="D614" s="160">
        <v>1</v>
      </c>
      <c r="E614" s="160" t="s">
        <v>1303</v>
      </c>
    </row>
    <row r="615" spans="1:5" x14ac:dyDescent="0.35">
      <c r="A615" s="163" t="s">
        <v>1178</v>
      </c>
      <c r="B615" s="163" t="s">
        <v>534</v>
      </c>
      <c r="C615" s="163" t="s">
        <v>839</v>
      </c>
      <c r="D615" s="160">
        <v>1</v>
      </c>
      <c r="E615" s="160" t="s">
        <v>840</v>
      </c>
    </row>
    <row r="616" spans="1:5" x14ac:dyDescent="0.35">
      <c r="A616" s="163" t="s">
        <v>1650</v>
      </c>
      <c r="B616" s="163" t="s">
        <v>1170</v>
      </c>
      <c r="C616" s="163" t="s">
        <v>1673</v>
      </c>
      <c r="D616" s="160">
        <v>1</v>
      </c>
      <c r="E616" s="160" t="s">
        <v>115</v>
      </c>
    </row>
    <row r="617" spans="1:5" x14ac:dyDescent="0.35">
      <c r="A617" s="163" t="s">
        <v>1651</v>
      </c>
      <c r="B617" s="163" t="s">
        <v>108</v>
      </c>
      <c r="C617" s="163" t="s">
        <v>1307</v>
      </c>
      <c r="D617" s="160">
        <v>1</v>
      </c>
      <c r="E617" s="160" t="s">
        <v>1303</v>
      </c>
    </row>
    <row r="618" spans="1:5" x14ac:dyDescent="0.35">
      <c r="A618" s="163" t="s">
        <v>1652</v>
      </c>
      <c r="B618" s="163" t="s">
        <v>678</v>
      </c>
      <c r="C618" s="163" t="s">
        <v>1307</v>
      </c>
      <c r="D618" s="164">
        <v>0.29131666666666667</v>
      </c>
      <c r="E618" s="160" t="s">
        <v>1303</v>
      </c>
    </row>
    <row r="619" spans="1:5" x14ac:dyDescent="0.35">
      <c r="A619" s="163" t="s">
        <v>1653</v>
      </c>
      <c r="B619" s="163" t="s">
        <v>342</v>
      </c>
      <c r="C619" s="163" t="s">
        <v>1307</v>
      </c>
      <c r="D619" s="164">
        <v>0.24959999999999999</v>
      </c>
      <c r="E619" s="160" t="s">
        <v>1303</v>
      </c>
    </row>
    <row r="620" spans="1:5" x14ac:dyDescent="0.35">
      <c r="A620" s="163" t="s">
        <v>1654</v>
      </c>
      <c r="B620" s="163" t="s">
        <v>340</v>
      </c>
      <c r="C620" s="163" t="s">
        <v>1307</v>
      </c>
      <c r="D620" s="164">
        <v>0.45800000000000002</v>
      </c>
      <c r="E620" s="160" t="s">
        <v>1303</v>
      </c>
    </row>
    <row r="621" spans="1:5" x14ac:dyDescent="0.35">
      <c r="A621" s="163" t="s">
        <v>1655</v>
      </c>
      <c r="B621" s="163" t="s">
        <v>340</v>
      </c>
      <c r="C621" s="163" t="s">
        <v>1307</v>
      </c>
      <c r="D621" s="160">
        <v>1</v>
      </c>
      <c r="E621" s="160" t="s">
        <v>1303</v>
      </c>
    </row>
    <row r="622" spans="1:5" x14ac:dyDescent="0.35">
      <c r="A622" s="163" t="s">
        <v>1656</v>
      </c>
      <c r="B622" s="163" t="s">
        <v>216</v>
      </c>
      <c r="C622" s="163" t="s">
        <v>1307</v>
      </c>
      <c r="D622" s="164">
        <v>0.24953333333333333</v>
      </c>
      <c r="E622" s="160" t="s">
        <v>1303</v>
      </c>
    </row>
    <row r="623" spans="1:5" x14ac:dyDescent="0.35">
      <c r="A623" s="163" t="s">
        <v>1657</v>
      </c>
      <c r="B623" s="163" t="s">
        <v>392</v>
      </c>
      <c r="C623" s="163" t="s">
        <v>1307</v>
      </c>
      <c r="D623" s="164">
        <v>0.12448333333333333</v>
      </c>
      <c r="E623" s="160" t="s">
        <v>1303</v>
      </c>
    </row>
    <row r="624" spans="1:5" x14ac:dyDescent="0.35">
      <c r="A624" s="163" t="s">
        <v>1658</v>
      </c>
      <c r="B624" s="163" t="s">
        <v>674</v>
      </c>
      <c r="C624" s="163" t="s">
        <v>1307</v>
      </c>
      <c r="D624" s="164">
        <v>0.62475000000000003</v>
      </c>
      <c r="E624" s="160" t="s">
        <v>1303</v>
      </c>
    </row>
    <row r="625" spans="1:5" x14ac:dyDescent="0.35">
      <c r="A625" s="163" t="s">
        <v>1659</v>
      </c>
      <c r="B625" s="163" t="s">
        <v>392</v>
      </c>
      <c r="C625" s="163" t="s">
        <v>1676</v>
      </c>
      <c r="D625" s="164">
        <v>0.6627848101265823</v>
      </c>
      <c r="E625" s="160" t="s">
        <v>1352</v>
      </c>
    </row>
    <row r="626" spans="1:5" x14ac:dyDescent="0.35">
      <c r="A626" s="163" t="s">
        <v>1660</v>
      </c>
      <c r="B626" s="163" t="s">
        <v>70</v>
      </c>
      <c r="C626" s="163" t="s">
        <v>1676</v>
      </c>
      <c r="D626" s="164">
        <v>0.33300000000000002</v>
      </c>
      <c r="E626" s="160" t="s">
        <v>1352</v>
      </c>
    </row>
    <row r="627" spans="1:5" x14ac:dyDescent="0.35">
      <c r="A627" s="163" t="s">
        <v>1661</v>
      </c>
      <c r="B627" s="163" t="s">
        <v>70</v>
      </c>
      <c r="C627" s="163" t="s">
        <v>1676</v>
      </c>
      <c r="D627" s="164">
        <v>0.23606557377049181</v>
      </c>
      <c r="E627" s="160" t="s">
        <v>1352</v>
      </c>
    </row>
    <row r="628" spans="1:5" x14ac:dyDescent="0.35">
      <c r="A628" s="163" t="s">
        <v>1662</v>
      </c>
      <c r="B628" s="163" t="s">
        <v>492</v>
      </c>
      <c r="C628" s="163" t="s">
        <v>1676</v>
      </c>
      <c r="D628" s="164">
        <v>0.11344262295081967</v>
      </c>
      <c r="E628" s="160" t="s">
        <v>1352</v>
      </c>
    </row>
    <row r="629" spans="1:5" x14ac:dyDescent="0.35">
      <c r="A629" s="163" t="s">
        <v>1663</v>
      </c>
      <c r="B629" s="163" t="s">
        <v>551</v>
      </c>
      <c r="C629" s="163" t="s">
        <v>1676</v>
      </c>
      <c r="D629" s="164">
        <v>0.23606557377049181</v>
      </c>
      <c r="E629" s="160" t="s">
        <v>1352</v>
      </c>
    </row>
    <row r="630" spans="1:5" x14ac:dyDescent="0.35">
      <c r="A630" s="163" t="s">
        <v>991</v>
      </c>
      <c r="B630" s="163" t="s">
        <v>317</v>
      </c>
      <c r="C630" s="163" t="s">
        <v>1676</v>
      </c>
      <c r="D630" s="164">
        <v>0.41049180327868851</v>
      </c>
      <c r="E630" s="160" t="s">
        <v>1352</v>
      </c>
    </row>
    <row r="631" spans="1:5" x14ac:dyDescent="0.35">
      <c r="A631" s="163" t="s">
        <v>1328</v>
      </c>
      <c r="B631" s="163" t="s">
        <v>232</v>
      </c>
      <c r="C631" s="163" t="s">
        <v>1677</v>
      </c>
      <c r="D631" s="160" t="s">
        <v>403</v>
      </c>
      <c r="E631" s="160" t="s">
        <v>403</v>
      </c>
    </row>
    <row r="632" spans="1:5" x14ac:dyDescent="0.35">
      <c r="A632" s="163" t="s">
        <v>1332</v>
      </c>
      <c r="B632" s="163" t="s">
        <v>11</v>
      </c>
      <c r="C632" s="163" t="s">
        <v>1674</v>
      </c>
      <c r="D632" s="160">
        <v>1</v>
      </c>
      <c r="E632" s="160" t="s">
        <v>1303</v>
      </c>
    </row>
    <row r="633" spans="1:5" x14ac:dyDescent="0.35">
      <c r="A633" s="163" t="s">
        <v>803</v>
      </c>
      <c r="B633" s="163" t="s">
        <v>182</v>
      </c>
      <c r="C633" s="163" t="s">
        <v>1679</v>
      </c>
      <c r="D633" s="160">
        <v>1</v>
      </c>
      <c r="E633" s="160" t="s">
        <v>142</v>
      </c>
    </row>
    <row r="634" spans="1:5" x14ac:dyDescent="0.35">
      <c r="A634" s="163" t="s">
        <v>809</v>
      </c>
      <c r="B634" s="163" t="s">
        <v>185</v>
      </c>
      <c r="C634" s="163" t="s">
        <v>1679</v>
      </c>
      <c r="D634" s="160">
        <v>1</v>
      </c>
      <c r="E634" s="160" t="s">
        <v>142</v>
      </c>
    </row>
    <row r="635" spans="1:5" x14ac:dyDescent="0.35">
      <c r="A635" s="163" t="s">
        <v>799</v>
      </c>
      <c r="B635" s="163" t="s">
        <v>178</v>
      </c>
      <c r="C635" s="163" t="s">
        <v>1679</v>
      </c>
      <c r="D635" s="160">
        <v>1</v>
      </c>
      <c r="E635" s="160" t="s">
        <v>142</v>
      </c>
    </row>
    <row r="636" spans="1:5" x14ac:dyDescent="0.35">
      <c r="A636" s="163" t="s">
        <v>804</v>
      </c>
      <c r="B636" s="163" t="s">
        <v>182</v>
      </c>
      <c r="C636" s="163" t="s">
        <v>1679</v>
      </c>
      <c r="D636" s="160">
        <v>1</v>
      </c>
      <c r="E636" s="160" t="s">
        <v>142</v>
      </c>
    </row>
    <row r="637" spans="1:5" x14ac:dyDescent="0.35">
      <c r="A637" s="163" t="s">
        <v>810</v>
      </c>
      <c r="B637" s="163" t="s">
        <v>185</v>
      </c>
      <c r="C637" s="163" t="s">
        <v>1679</v>
      </c>
      <c r="D637" s="160">
        <v>1</v>
      </c>
      <c r="E637" s="160" t="s">
        <v>142</v>
      </c>
    </row>
    <row r="638" spans="1:5" x14ac:dyDescent="0.35">
      <c r="A638" s="163" t="s">
        <v>1678</v>
      </c>
      <c r="B638" s="92" t="s">
        <v>423</v>
      </c>
      <c r="C638" s="163" t="s">
        <v>1680</v>
      </c>
      <c r="D638" s="160">
        <v>1</v>
      </c>
      <c r="E638" s="160" t="s">
        <v>1306</v>
      </c>
    </row>
    <row r="639" spans="1:5" x14ac:dyDescent="0.35">
      <c r="A639" s="92" t="s">
        <v>788</v>
      </c>
      <c r="B639" s="92" t="s">
        <v>497</v>
      </c>
      <c r="C639" s="100" t="s">
        <v>1681</v>
      </c>
      <c r="D639" s="102">
        <v>1</v>
      </c>
      <c r="E639" s="102" t="s">
        <v>840</v>
      </c>
    </row>
    <row r="640" spans="1:5" x14ac:dyDescent="0.35">
      <c r="A640" s="92" t="s">
        <v>1671</v>
      </c>
      <c r="B640" s="92" t="s">
        <v>1186</v>
      </c>
      <c r="C640" s="100" t="s">
        <v>1083</v>
      </c>
      <c r="D640" s="102">
        <v>1</v>
      </c>
      <c r="E640" s="102" t="s">
        <v>142</v>
      </c>
    </row>
    <row r="641" spans="1:5" x14ac:dyDescent="0.35">
      <c r="A641" s="92" t="s">
        <v>792</v>
      </c>
      <c r="B641" s="92" t="s">
        <v>498</v>
      </c>
      <c r="C641" s="100" t="s">
        <v>1681</v>
      </c>
      <c r="D641" s="102">
        <v>1</v>
      </c>
      <c r="E641" s="102" t="s">
        <v>840</v>
      </c>
    </row>
    <row r="642" spans="1:5" x14ac:dyDescent="0.35">
      <c r="A642" s="92" t="s">
        <v>794</v>
      </c>
      <c r="B642" s="92" t="s">
        <v>496</v>
      </c>
      <c r="C642" s="100" t="s">
        <v>1681</v>
      </c>
      <c r="D642" s="102">
        <v>1</v>
      </c>
      <c r="E642" s="102" t="s">
        <v>840</v>
      </c>
    </row>
    <row r="643" spans="1:5" x14ac:dyDescent="0.35">
      <c r="A643" s="92" t="s">
        <v>1597</v>
      </c>
      <c r="B643" s="92" t="s">
        <v>368</v>
      </c>
      <c r="C643" s="100" t="s">
        <v>1681</v>
      </c>
      <c r="D643" s="102">
        <v>1</v>
      </c>
      <c r="E643" s="102" t="s">
        <v>840</v>
      </c>
    </row>
    <row r="644" spans="1:5" x14ac:dyDescent="0.35">
      <c r="A644" s="92" t="s">
        <v>1598</v>
      </c>
      <c r="B644" s="92" t="s">
        <v>365</v>
      </c>
      <c r="C644" s="100" t="s">
        <v>1681</v>
      </c>
      <c r="D644" s="102">
        <v>1</v>
      </c>
      <c r="E644" s="102" t="s">
        <v>840</v>
      </c>
    </row>
    <row r="645" spans="1:5" x14ac:dyDescent="0.35">
      <c r="A645" s="92" t="s">
        <v>1266</v>
      </c>
      <c r="B645" s="92" t="s">
        <v>196</v>
      </c>
      <c r="C645" s="100" t="s">
        <v>1682</v>
      </c>
      <c r="D645" s="102">
        <v>0.45871020408163266</v>
      </c>
      <c r="E645" s="102" t="s">
        <v>839</v>
      </c>
    </row>
    <row r="646" spans="1:5" x14ac:dyDescent="0.35">
      <c r="A646" s="92" t="s">
        <v>1267</v>
      </c>
      <c r="B646" s="92" t="s">
        <v>198</v>
      </c>
      <c r="C646" s="100" t="s">
        <v>1682</v>
      </c>
      <c r="D646" s="102">
        <v>0.4179591836734694</v>
      </c>
      <c r="E646" s="102" t="s">
        <v>839</v>
      </c>
    </row>
    <row r="647" spans="1:5" x14ac:dyDescent="0.35">
      <c r="A647" s="92" t="s">
        <v>1268</v>
      </c>
      <c r="B647" s="92" t="s">
        <v>202</v>
      </c>
      <c r="C647" s="100" t="s">
        <v>1682</v>
      </c>
      <c r="D647" s="102">
        <v>0.12244897959183673</v>
      </c>
      <c r="E647" s="102" t="s">
        <v>839</v>
      </c>
    </row>
    <row r="648" spans="1:5" x14ac:dyDescent="0.35">
      <c r="A648" s="92" t="s">
        <v>1580</v>
      </c>
      <c r="B648" s="92" t="s">
        <v>317</v>
      </c>
      <c r="C648" s="100" t="s">
        <v>1683</v>
      </c>
      <c r="D648" s="102">
        <v>1</v>
      </c>
      <c r="E648" s="102" t="s">
        <v>839</v>
      </c>
    </row>
    <row r="649" spans="1:5" x14ac:dyDescent="0.35">
      <c r="A649" s="92" t="s">
        <v>777</v>
      </c>
      <c r="B649" s="92" t="s">
        <v>42</v>
      </c>
      <c r="C649" s="100" t="s">
        <v>1683</v>
      </c>
      <c r="D649" s="102">
        <v>1</v>
      </c>
      <c r="E649" s="102" t="s">
        <v>839</v>
      </c>
    </row>
    <row r="650" spans="1:5" x14ac:dyDescent="0.35">
      <c r="A650" s="92" t="s">
        <v>1343</v>
      </c>
      <c r="B650" s="92" t="s">
        <v>1341</v>
      </c>
      <c r="C650" s="100" t="s">
        <v>1683</v>
      </c>
      <c r="D650" s="102">
        <v>0.5</v>
      </c>
      <c r="E650" s="102" t="s">
        <v>839</v>
      </c>
    </row>
    <row r="651" spans="1:5" x14ac:dyDescent="0.35">
      <c r="A651" s="92" t="s">
        <v>1344</v>
      </c>
      <c r="B651" s="92" t="s">
        <v>1241</v>
      </c>
      <c r="C651" s="100" t="s">
        <v>1683</v>
      </c>
      <c r="D651" s="102">
        <v>0.5</v>
      </c>
      <c r="E651" s="102" t="s">
        <v>839</v>
      </c>
    </row>
    <row r="652" spans="1:5" x14ac:dyDescent="0.35">
      <c r="A652" s="92" t="s">
        <v>762</v>
      </c>
      <c r="B652" s="92" t="s">
        <v>478</v>
      </c>
      <c r="C652" s="100" t="s">
        <v>1724</v>
      </c>
      <c r="D652" s="102">
        <v>1</v>
      </c>
      <c r="E652" s="102" t="s">
        <v>839</v>
      </c>
    </row>
    <row r="653" spans="1:5" x14ac:dyDescent="0.35">
      <c r="A653" s="92" t="s">
        <v>770</v>
      </c>
      <c r="B653" s="92" t="s">
        <v>504</v>
      </c>
      <c r="C653" s="100" t="s">
        <v>1727</v>
      </c>
      <c r="D653" s="102">
        <v>1</v>
      </c>
      <c r="E653" s="102" t="s">
        <v>839</v>
      </c>
    </row>
    <row r="654" spans="1:5" x14ac:dyDescent="0.35">
      <c r="A654" s="92" t="s">
        <v>778</v>
      </c>
      <c r="B654" s="92" t="s">
        <v>42</v>
      </c>
      <c r="C654" s="100" t="s">
        <v>1683</v>
      </c>
      <c r="D654" s="102">
        <v>1</v>
      </c>
      <c r="E654" s="102" t="s">
        <v>839</v>
      </c>
    </row>
    <row r="655" spans="1:5" x14ac:dyDescent="0.35">
      <c r="A655" s="92" t="s">
        <v>787</v>
      </c>
      <c r="B655" s="92" t="s">
        <v>497</v>
      </c>
      <c r="C655" s="100" t="s">
        <v>1683</v>
      </c>
      <c r="D655" s="102">
        <v>1</v>
      </c>
      <c r="E655" s="102" t="s">
        <v>839</v>
      </c>
    </row>
    <row r="656" spans="1:5" x14ac:dyDescent="0.35">
      <c r="A656" s="92" t="s">
        <v>764</v>
      </c>
      <c r="B656" s="92" t="s">
        <v>496</v>
      </c>
      <c r="C656" s="100" t="s">
        <v>1683</v>
      </c>
      <c r="D656" s="102">
        <v>1</v>
      </c>
      <c r="E656" s="102" t="s">
        <v>839</v>
      </c>
    </row>
    <row r="657" spans="1:5" x14ac:dyDescent="0.35">
      <c r="A657" s="92" t="s">
        <v>1697</v>
      </c>
      <c r="B657" s="92" t="s">
        <v>370</v>
      </c>
      <c r="C657" s="100" t="s">
        <v>1703</v>
      </c>
      <c r="D657" s="102">
        <v>0.4169169169169169</v>
      </c>
      <c r="E657" s="102" t="s">
        <v>1705</v>
      </c>
    </row>
    <row r="658" spans="1:5" x14ac:dyDescent="0.35">
      <c r="A658" s="92" t="s">
        <v>1698</v>
      </c>
      <c r="B658" s="92" t="s">
        <v>365</v>
      </c>
      <c r="C658" s="100" t="s">
        <v>1703</v>
      </c>
      <c r="D658" s="102">
        <v>0.29154154154154155</v>
      </c>
      <c r="E658" s="102" t="s">
        <v>1705</v>
      </c>
    </row>
    <row r="659" spans="1:5" x14ac:dyDescent="0.35">
      <c r="A659" s="92" t="s">
        <v>1699</v>
      </c>
      <c r="B659" s="92" t="s">
        <v>368</v>
      </c>
      <c r="C659" s="100" t="s">
        <v>1703</v>
      </c>
      <c r="D659" s="102">
        <v>0.29154154154154155</v>
      </c>
      <c r="E659" s="102" t="s">
        <v>1705</v>
      </c>
    </row>
    <row r="660" spans="1:5" x14ac:dyDescent="0.35">
      <c r="A660" s="92" t="s">
        <v>1700</v>
      </c>
      <c r="B660" s="92" t="s">
        <v>368</v>
      </c>
      <c r="C660" s="100" t="s">
        <v>1704</v>
      </c>
      <c r="D660" s="102">
        <v>0.69816106531388711</v>
      </c>
      <c r="E660" s="102" t="s">
        <v>1705</v>
      </c>
    </row>
    <row r="661" spans="1:5" x14ac:dyDescent="0.35">
      <c r="A661" s="92" t="s">
        <v>1701</v>
      </c>
      <c r="B661" s="92" t="s">
        <v>370</v>
      </c>
      <c r="C661" s="100" t="s">
        <v>1704</v>
      </c>
      <c r="D661" s="102">
        <v>0.21306277742549143</v>
      </c>
      <c r="E661" s="102" t="s">
        <v>1705</v>
      </c>
    </row>
    <row r="662" spans="1:5" x14ac:dyDescent="0.35">
      <c r="A662" s="92" t="s">
        <v>1702</v>
      </c>
      <c r="B662" s="92" t="s">
        <v>365</v>
      </c>
      <c r="C662" s="100" t="s">
        <v>1704</v>
      </c>
      <c r="D662" s="102">
        <v>8.8776157260621436E-2</v>
      </c>
      <c r="E662" s="102" t="s">
        <v>1705</v>
      </c>
    </row>
    <row r="663" spans="1:5" x14ac:dyDescent="0.35">
      <c r="A663" s="92" t="s">
        <v>1722</v>
      </c>
      <c r="B663" s="92" t="s">
        <v>496</v>
      </c>
      <c r="C663" s="100" t="s">
        <v>1726</v>
      </c>
      <c r="D663" s="165">
        <v>1</v>
      </c>
      <c r="E663" s="102" t="s">
        <v>839</v>
      </c>
    </row>
    <row r="664" spans="1:5" x14ac:dyDescent="0.35">
      <c r="A664" s="92" t="s">
        <v>1723</v>
      </c>
      <c r="B664" s="92" t="s">
        <v>42</v>
      </c>
      <c r="C664" s="100" t="s">
        <v>1725</v>
      </c>
      <c r="D664" s="165">
        <v>1</v>
      </c>
      <c r="E664" s="102" t="s">
        <v>839</v>
      </c>
    </row>
    <row r="665" spans="1:5" x14ac:dyDescent="0.35">
      <c r="A665" s="92" t="s">
        <v>771</v>
      </c>
      <c r="B665" s="92" t="s">
        <v>504</v>
      </c>
      <c r="C665" s="100" t="s">
        <v>1728</v>
      </c>
      <c r="D665" s="102">
        <v>1</v>
      </c>
      <c r="E665" s="102" t="s">
        <v>839</v>
      </c>
    </row>
    <row r="666" spans="1:5" x14ac:dyDescent="0.35">
      <c r="A666" s="166" t="s">
        <v>763</v>
      </c>
      <c r="B666" s="166" t="s">
        <v>478</v>
      </c>
      <c r="C666" s="100" t="s">
        <v>1728</v>
      </c>
      <c r="D666" s="102">
        <v>1</v>
      </c>
      <c r="E666" s="102" t="s">
        <v>839</v>
      </c>
    </row>
    <row r="667" spans="1:5" x14ac:dyDescent="0.35">
      <c r="A667" s="92" t="s">
        <v>798</v>
      </c>
      <c r="B667" s="92" t="s">
        <v>178</v>
      </c>
      <c r="C667" s="100" t="s">
        <v>375</v>
      </c>
      <c r="D667" s="102">
        <v>1</v>
      </c>
      <c r="E667" s="102" t="s">
        <v>142</v>
      </c>
    </row>
    <row r="668" spans="1:5" x14ac:dyDescent="0.35">
      <c r="A668" s="167" t="s">
        <v>1357</v>
      </c>
      <c r="B668" s="167" t="s">
        <v>427</v>
      </c>
      <c r="C668" s="163" t="s">
        <v>1729</v>
      </c>
      <c r="D668" s="160">
        <v>1</v>
      </c>
      <c r="E668" s="160" t="s">
        <v>1303</v>
      </c>
    </row>
    <row r="669" spans="1:5" x14ac:dyDescent="0.35">
      <c r="A669" s="163" t="s">
        <v>1359</v>
      </c>
      <c r="B669" s="163" t="s">
        <v>427</v>
      </c>
      <c r="C669" s="163" t="s">
        <v>1729</v>
      </c>
      <c r="D669" s="160">
        <v>1</v>
      </c>
      <c r="E669" s="160" t="s">
        <v>1303</v>
      </c>
    </row>
    <row r="670" spans="1:5" x14ac:dyDescent="0.35">
      <c r="A670" s="163" t="s">
        <v>1360</v>
      </c>
      <c r="B670" s="163" t="s">
        <v>427</v>
      </c>
      <c r="C670" s="163" t="s">
        <v>1730</v>
      </c>
      <c r="D670" s="160">
        <v>1</v>
      </c>
      <c r="E670" s="160" t="s">
        <v>1130</v>
      </c>
    </row>
    <row r="671" spans="1:5" x14ac:dyDescent="0.35">
      <c r="A671" s="163" t="s">
        <v>1361</v>
      </c>
      <c r="B671" s="163" t="s">
        <v>427</v>
      </c>
      <c r="C671" s="163" t="s">
        <v>485</v>
      </c>
      <c r="D671" s="160">
        <v>1</v>
      </c>
      <c r="E671" s="160" t="s">
        <v>1352</v>
      </c>
    </row>
    <row r="672" spans="1:5" x14ac:dyDescent="0.35">
      <c r="A672" s="163" t="s">
        <v>937</v>
      </c>
      <c r="B672" s="163" t="s">
        <v>733</v>
      </c>
      <c r="C672" s="163" t="s">
        <v>1730</v>
      </c>
      <c r="D672" s="160">
        <v>1</v>
      </c>
      <c r="E672" s="160" t="s">
        <v>1130</v>
      </c>
    </row>
    <row r="673" spans="1:5" x14ac:dyDescent="0.35">
      <c r="A673" s="163" t="s">
        <v>942</v>
      </c>
      <c r="B673" s="163" t="s">
        <v>733</v>
      </c>
      <c r="C673" s="163" t="s">
        <v>1729</v>
      </c>
      <c r="D673" s="160">
        <v>1</v>
      </c>
      <c r="E673" s="160" t="s">
        <v>1303</v>
      </c>
    </row>
    <row r="674" spans="1:5" x14ac:dyDescent="0.35">
      <c r="A674" s="163" t="s">
        <v>1644</v>
      </c>
      <c r="B674" s="163" t="s">
        <v>427</v>
      </c>
      <c r="C674" s="163" t="s">
        <v>1730</v>
      </c>
      <c r="D674" s="160">
        <v>1</v>
      </c>
      <c r="E674" s="160" t="s">
        <v>1130</v>
      </c>
    </row>
    <row r="675" spans="1:5" x14ac:dyDescent="0.35">
      <c r="A675" s="163" t="s">
        <v>1642</v>
      </c>
      <c r="B675" s="163" t="s">
        <v>317</v>
      </c>
      <c r="C675" s="163" t="s">
        <v>1731</v>
      </c>
      <c r="D675" s="160">
        <v>1</v>
      </c>
      <c r="E675" s="160" t="s">
        <v>839</v>
      </c>
    </row>
    <row r="676" spans="1:5" x14ac:dyDescent="0.35">
      <c r="A676" s="163" t="s">
        <v>1643</v>
      </c>
      <c r="B676" s="163" t="s">
        <v>317</v>
      </c>
      <c r="C676" s="163" t="s">
        <v>1731</v>
      </c>
      <c r="D676" s="160">
        <v>1</v>
      </c>
      <c r="E676" s="160" t="s">
        <v>839</v>
      </c>
    </row>
    <row r="677" spans="1:5" x14ac:dyDescent="0.35">
      <c r="A677" s="163" t="s">
        <v>1648</v>
      </c>
      <c r="B677" s="163" t="s">
        <v>489</v>
      </c>
      <c r="C677" s="163" t="s">
        <v>1078</v>
      </c>
      <c r="D677" s="160">
        <v>1</v>
      </c>
      <c r="E677" s="160" t="s">
        <v>142</v>
      </c>
    </row>
    <row r="678" spans="1:5" x14ac:dyDescent="0.35">
      <c r="A678" s="163" t="s">
        <v>1540</v>
      </c>
      <c r="B678" s="163" t="s">
        <v>85</v>
      </c>
      <c r="C678" s="163" t="s">
        <v>1732</v>
      </c>
      <c r="D678" s="160">
        <v>1</v>
      </c>
      <c r="E678" s="160" t="s">
        <v>115</v>
      </c>
    </row>
    <row r="679" spans="1:5" x14ac:dyDescent="0.35">
      <c r="A679" s="163" t="s">
        <v>1559</v>
      </c>
      <c r="B679" s="163" t="s">
        <v>39</v>
      </c>
      <c r="C679" s="163" t="s">
        <v>1730</v>
      </c>
      <c r="D679" s="160">
        <v>1</v>
      </c>
      <c r="E679" s="160" t="s">
        <v>1130</v>
      </c>
    </row>
    <row r="680" spans="1:5" x14ac:dyDescent="0.35">
      <c r="A680" s="163" t="s">
        <v>1589</v>
      </c>
      <c r="B680" s="163" t="s">
        <v>1590</v>
      </c>
      <c r="C680" s="163" t="s">
        <v>1729</v>
      </c>
      <c r="D680" s="160">
        <v>1</v>
      </c>
      <c r="E680" s="160" t="s">
        <v>1303</v>
      </c>
    </row>
    <row r="681" spans="1:5" x14ac:dyDescent="0.35">
      <c r="A681" s="163" t="s">
        <v>1688</v>
      </c>
      <c r="B681" s="163" t="s">
        <v>71</v>
      </c>
      <c r="C681" s="163" t="s">
        <v>1729</v>
      </c>
      <c r="D681" s="160">
        <v>1</v>
      </c>
      <c r="E681" s="160" t="s">
        <v>1303</v>
      </c>
    </row>
    <row r="682" spans="1:5" x14ac:dyDescent="0.35">
      <c r="A682" s="163" t="s">
        <v>1664</v>
      </c>
      <c r="B682" s="163" t="s">
        <v>317</v>
      </c>
      <c r="C682" s="163" t="s">
        <v>1731</v>
      </c>
      <c r="D682" s="160">
        <v>1</v>
      </c>
      <c r="E682" s="160" t="s">
        <v>839</v>
      </c>
    </row>
    <row r="683" spans="1:5" x14ac:dyDescent="0.35">
      <c r="A683" s="163" t="s">
        <v>940</v>
      </c>
      <c r="B683" s="163" t="s">
        <v>733</v>
      </c>
      <c r="C683" s="163" t="s">
        <v>1733</v>
      </c>
      <c r="D683" s="160">
        <v>1</v>
      </c>
      <c r="E683" s="160" t="s">
        <v>1130</v>
      </c>
    </row>
    <row r="684" spans="1:5" x14ac:dyDescent="0.35">
      <c r="A684" s="163" t="s">
        <v>1684</v>
      </c>
      <c r="B684" s="163" t="s">
        <v>890</v>
      </c>
      <c r="C684" s="163" t="s">
        <v>1734</v>
      </c>
      <c r="D684" s="160">
        <v>1</v>
      </c>
      <c r="E684" s="160" t="s">
        <v>1303</v>
      </c>
    </row>
    <row r="685" spans="1:5" x14ac:dyDescent="0.35">
      <c r="A685" s="163" t="s">
        <v>1685</v>
      </c>
      <c r="B685" s="163" t="s">
        <v>890</v>
      </c>
      <c r="C685" s="163" t="s">
        <v>1734</v>
      </c>
      <c r="D685" s="160">
        <v>1</v>
      </c>
      <c r="E685" s="160" t="s">
        <v>1303</v>
      </c>
    </row>
    <row r="686" spans="1:5" x14ac:dyDescent="0.35">
      <c r="A686" s="163" t="s">
        <v>1686</v>
      </c>
      <c r="B686" s="163" t="s">
        <v>890</v>
      </c>
      <c r="C686" s="163" t="s">
        <v>1734</v>
      </c>
      <c r="D686" s="160">
        <v>1</v>
      </c>
      <c r="E686" s="160" t="s">
        <v>1303</v>
      </c>
    </row>
    <row r="687" spans="1:5" x14ac:dyDescent="0.35">
      <c r="A687" s="163" t="s">
        <v>1692</v>
      </c>
      <c r="B687" s="163" t="s">
        <v>427</v>
      </c>
      <c r="C687" s="163" t="s">
        <v>1734</v>
      </c>
      <c r="D687" s="160">
        <v>1</v>
      </c>
      <c r="E687" s="160" t="s">
        <v>1303</v>
      </c>
    </row>
    <row r="688" spans="1:5" x14ac:dyDescent="0.35">
      <c r="A688" s="163" t="s">
        <v>1693</v>
      </c>
      <c r="B688" s="163" t="s">
        <v>427</v>
      </c>
      <c r="C688" s="163" t="s">
        <v>1733</v>
      </c>
      <c r="D688" s="160">
        <v>1</v>
      </c>
      <c r="E688" s="160" t="s">
        <v>1130</v>
      </c>
    </row>
    <row r="689" spans="1:5" x14ac:dyDescent="0.35">
      <c r="A689" s="163" t="s">
        <v>1694</v>
      </c>
      <c r="B689" s="163" t="s">
        <v>427</v>
      </c>
      <c r="C689" s="163" t="s">
        <v>1734</v>
      </c>
      <c r="D689" s="160">
        <v>1</v>
      </c>
      <c r="E689" s="160" t="s">
        <v>1303</v>
      </c>
    </row>
    <row r="690" spans="1:5" x14ac:dyDescent="0.35">
      <c r="A690" s="163" t="s">
        <v>1695</v>
      </c>
      <c r="B690" s="163" t="s">
        <v>427</v>
      </c>
      <c r="C690" s="163" t="s">
        <v>1734</v>
      </c>
      <c r="D690" s="160">
        <v>1</v>
      </c>
      <c r="E690" s="160" t="s">
        <v>1303</v>
      </c>
    </row>
    <row r="691" spans="1:5" x14ac:dyDescent="0.35">
      <c r="A691" s="163" t="s">
        <v>1706</v>
      </c>
      <c r="B691" s="163" t="s">
        <v>427</v>
      </c>
      <c r="C691" s="163" t="s">
        <v>1734</v>
      </c>
      <c r="D691" s="160">
        <v>1</v>
      </c>
      <c r="E691" s="160" t="s">
        <v>1303</v>
      </c>
    </row>
    <row r="692" spans="1:5" x14ac:dyDescent="0.35">
      <c r="A692" s="163" t="s">
        <v>1707</v>
      </c>
      <c r="B692" s="163" t="s">
        <v>427</v>
      </c>
      <c r="C692" s="163" t="s">
        <v>1734</v>
      </c>
      <c r="D692" s="160">
        <v>1</v>
      </c>
      <c r="E692" s="160" t="s">
        <v>1303</v>
      </c>
    </row>
    <row r="693" spans="1:5" x14ac:dyDescent="0.35">
      <c r="A693" s="163" t="s">
        <v>1708</v>
      </c>
      <c r="B693" s="163" t="s">
        <v>427</v>
      </c>
      <c r="C693" s="163" t="s">
        <v>1734</v>
      </c>
      <c r="D693" s="160">
        <v>1</v>
      </c>
      <c r="E693" s="160" t="s">
        <v>1303</v>
      </c>
    </row>
    <row r="694" spans="1:5" x14ac:dyDescent="0.35">
      <c r="A694" s="163" t="s">
        <v>1709</v>
      </c>
      <c r="B694" s="163" t="s">
        <v>427</v>
      </c>
      <c r="C694" s="163" t="s">
        <v>1734</v>
      </c>
      <c r="D694" s="160">
        <v>1</v>
      </c>
      <c r="E694" s="160" t="s">
        <v>1303</v>
      </c>
    </row>
    <row r="695" spans="1:5" x14ac:dyDescent="0.35">
      <c r="A695" s="163" t="s">
        <v>1710</v>
      </c>
      <c r="B695" s="163" t="s">
        <v>427</v>
      </c>
      <c r="C695" s="163" t="s">
        <v>1734</v>
      </c>
      <c r="D695" s="160">
        <v>1</v>
      </c>
      <c r="E695" s="160" t="s">
        <v>1303</v>
      </c>
    </row>
    <row r="696" spans="1:5" x14ac:dyDescent="0.35">
      <c r="A696" s="163" t="s">
        <v>1711</v>
      </c>
      <c r="B696" s="163" t="s">
        <v>427</v>
      </c>
      <c r="C696" s="163" t="s">
        <v>1734</v>
      </c>
      <c r="D696" s="160">
        <v>1</v>
      </c>
      <c r="E696" s="160" t="s">
        <v>1303</v>
      </c>
    </row>
    <row r="697" spans="1:5" x14ac:dyDescent="0.35">
      <c r="A697" s="163" t="s">
        <v>1712</v>
      </c>
      <c r="B697" s="163" t="s">
        <v>427</v>
      </c>
      <c r="C697" s="163" t="s">
        <v>1734</v>
      </c>
      <c r="D697" s="160">
        <v>1</v>
      </c>
      <c r="E697" s="160" t="s">
        <v>1303</v>
      </c>
    </row>
    <row r="698" spans="1:5" x14ac:dyDescent="0.35">
      <c r="A698" s="163" t="s">
        <v>1713</v>
      </c>
      <c r="B698" s="163" t="s">
        <v>427</v>
      </c>
      <c r="C698" s="163" t="s">
        <v>1734</v>
      </c>
      <c r="D698" s="160">
        <v>1</v>
      </c>
      <c r="E698" s="160" t="s">
        <v>1303</v>
      </c>
    </row>
    <row r="699" spans="1:5" x14ac:dyDescent="0.35">
      <c r="A699" s="163" t="s">
        <v>1714</v>
      </c>
      <c r="B699" s="163" t="s">
        <v>427</v>
      </c>
      <c r="C699" s="163" t="s">
        <v>1734</v>
      </c>
      <c r="D699" s="160">
        <v>1</v>
      </c>
      <c r="E699" s="160" t="s">
        <v>1303</v>
      </c>
    </row>
    <row r="700" spans="1:5" x14ac:dyDescent="0.35">
      <c r="A700" s="163" t="s">
        <v>1640</v>
      </c>
      <c r="B700" s="163" t="s">
        <v>13</v>
      </c>
      <c r="C700" s="163" t="s">
        <v>1735</v>
      </c>
      <c r="D700" s="160">
        <v>0.86</v>
      </c>
      <c r="E700" s="160" t="s">
        <v>1352</v>
      </c>
    </row>
    <row r="701" spans="1:5" x14ac:dyDescent="0.35">
      <c r="A701" s="163" t="s">
        <v>1641</v>
      </c>
      <c r="B701" s="163" t="s">
        <v>39</v>
      </c>
      <c r="C701" s="163" t="s">
        <v>1735</v>
      </c>
      <c r="D701" s="160">
        <v>0.14000000000000001</v>
      </c>
      <c r="E701" s="160" t="s">
        <v>1352</v>
      </c>
    </row>
    <row r="702" spans="1:5" x14ac:dyDescent="0.35">
      <c r="A702" s="163" t="s">
        <v>1668</v>
      </c>
      <c r="B702" s="163" t="s">
        <v>1669</v>
      </c>
      <c r="C702" s="163" t="s">
        <v>1756</v>
      </c>
      <c r="D702" s="160">
        <v>1</v>
      </c>
      <c r="E702" s="160" t="s">
        <v>1306</v>
      </c>
    </row>
    <row r="703" spans="1:5" x14ac:dyDescent="0.35">
      <c r="A703" s="92" t="s">
        <v>1721</v>
      </c>
      <c r="B703" s="92" t="s">
        <v>504</v>
      </c>
      <c r="C703" s="100" t="s">
        <v>1681</v>
      </c>
      <c r="D703" s="102">
        <v>1</v>
      </c>
      <c r="E703" s="102" t="s">
        <v>840</v>
      </c>
    </row>
    <row r="704" spans="1:5" x14ac:dyDescent="0.35">
      <c r="A704" s="92" t="s">
        <v>789</v>
      </c>
      <c r="B704" s="92" t="s">
        <v>497</v>
      </c>
      <c r="C704" s="100" t="s">
        <v>1681</v>
      </c>
      <c r="D704" s="102">
        <v>1</v>
      </c>
      <c r="E704" s="102" t="s">
        <v>840</v>
      </c>
    </row>
    <row r="705" spans="1:5" x14ac:dyDescent="0.35">
      <c r="A705" s="92" t="s">
        <v>772</v>
      </c>
      <c r="B705" s="92" t="s">
        <v>504</v>
      </c>
      <c r="C705" s="100" t="s">
        <v>1681</v>
      </c>
      <c r="D705" s="102">
        <v>1</v>
      </c>
      <c r="E705" s="102" t="s">
        <v>840</v>
      </c>
    </row>
    <row r="706" spans="1:5" x14ac:dyDescent="0.35">
      <c r="A706" s="92" t="s">
        <v>779</v>
      </c>
      <c r="B706" s="92" t="s">
        <v>42</v>
      </c>
      <c r="C706" s="100" t="s">
        <v>1681</v>
      </c>
      <c r="D706" s="102">
        <v>1</v>
      </c>
      <c r="E706" s="102" t="s">
        <v>840</v>
      </c>
    </row>
    <row r="707" spans="1:5" x14ac:dyDescent="0.35">
      <c r="A707" s="92" t="s">
        <v>793</v>
      </c>
      <c r="B707" s="92" t="s">
        <v>498</v>
      </c>
      <c r="C707" s="100" t="s">
        <v>1681</v>
      </c>
      <c r="D707" s="102">
        <v>0.5</v>
      </c>
      <c r="E707" s="102" t="s">
        <v>840</v>
      </c>
    </row>
    <row r="708" spans="1:5" x14ac:dyDescent="0.35">
      <c r="A708" s="92" t="s">
        <v>795</v>
      </c>
      <c r="B708" s="92" t="s">
        <v>496</v>
      </c>
      <c r="C708" s="100" t="s">
        <v>1681</v>
      </c>
      <c r="D708" s="102">
        <v>0.5</v>
      </c>
      <c r="E708" s="102" t="s">
        <v>840</v>
      </c>
    </row>
    <row r="709" spans="1:5" x14ac:dyDescent="0.35">
      <c r="A709" s="92" t="s">
        <v>774</v>
      </c>
      <c r="B709" s="92" t="s">
        <v>42</v>
      </c>
      <c r="C709" s="100" t="s">
        <v>1681</v>
      </c>
      <c r="D709" s="102">
        <v>1</v>
      </c>
      <c r="E709" s="102" t="s">
        <v>840</v>
      </c>
    </row>
    <row r="710" spans="1:5" x14ac:dyDescent="0.35">
      <c r="A710" s="92" t="s">
        <v>1269</v>
      </c>
      <c r="B710" s="92" t="s">
        <v>196</v>
      </c>
      <c r="C710" s="100" t="s">
        <v>207</v>
      </c>
      <c r="D710" s="102">
        <v>0.42840816326530612</v>
      </c>
      <c r="E710" s="102" t="s">
        <v>142</v>
      </c>
    </row>
    <row r="711" spans="1:5" x14ac:dyDescent="0.35">
      <c r="A711" s="92" t="s">
        <v>1270</v>
      </c>
      <c r="B711" s="92" t="s">
        <v>198</v>
      </c>
      <c r="C711" s="100" t="s">
        <v>207</v>
      </c>
      <c r="D711" s="102">
        <v>0.38765714285714287</v>
      </c>
      <c r="E711" s="102" t="s">
        <v>142</v>
      </c>
    </row>
    <row r="712" spans="1:5" x14ac:dyDescent="0.35">
      <c r="A712" s="92" t="s">
        <v>1354</v>
      </c>
      <c r="B712" s="92" t="s">
        <v>200</v>
      </c>
      <c r="C712" s="100" t="s">
        <v>207</v>
      </c>
      <c r="D712" s="102">
        <v>0.18367346938775511</v>
      </c>
      <c r="E712" s="102" t="s">
        <v>142</v>
      </c>
    </row>
    <row r="713" spans="1:5" x14ac:dyDescent="0.35">
      <c r="A713" s="92" t="s">
        <v>1271</v>
      </c>
      <c r="B713" s="92" t="s">
        <v>198</v>
      </c>
      <c r="C713" s="100" t="s">
        <v>207</v>
      </c>
      <c r="D713" s="102">
        <v>0.48953469387755105</v>
      </c>
      <c r="E713" s="102" t="s">
        <v>142</v>
      </c>
    </row>
    <row r="714" spans="1:5" x14ac:dyDescent="0.35">
      <c r="A714" s="92" t="s">
        <v>1272</v>
      </c>
      <c r="B714" s="92" t="s">
        <v>200</v>
      </c>
      <c r="C714" s="100" t="s">
        <v>207</v>
      </c>
      <c r="D714" s="102">
        <v>0.23461224489795918</v>
      </c>
      <c r="E714" s="102" t="s">
        <v>142</v>
      </c>
    </row>
    <row r="715" spans="1:5" x14ac:dyDescent="0.35">
      <c r="A715" s="92" t="s">
        <v>1355</v>
      </c>
      <c r="B715" s="92" t="s">
        <v>196</v>
      </c>
      <c r="C715" s="100" t="s">
        <v>207</v>
      </c>
      <c r="D715" s="102">
        <v>0.27533061224489797</v>
      </c>
      <c r="E715" s="102" t="s">
        <v>142</v>
      </c>
    </row>
    <row r="716" spans="1:5" x14ac:dyDescent="0.35">
      <c r="A716" s="92" t="s">
        <v>1533</v>
      </c>
      <c r="B716" s="92" t="s">
        <v>39</v>
      </c>
      <c r="C716" s="100" t="s">
        <v>1757</v>
      </c>
      <c r="D716" s="102">
        <v>1</v>
      </c>
      <c r="E716" s="160" t="s">
        <v>1352</v>
      </c>
    </row>
    <row r="717" spans="1:5" x14ac:dyDescent="0.35">
      <c r="A717" s="92" t="s">
        <v>1737</v>
      </c>
      <c r="B717" s="92" t="s">
        <v>84</v>
      </c>
      <c r="C717" s="100" t="s">
        <v>1758</v>
      </c>
      <c r="D717" s="102">
        <v>1</v>
      </c>
      <c r="E717" s="102" t="s">
        <v>458</v>
      </c>
    </row>
    <row r="718" spans="1:5" x14ac:dyDescent="0.35">
      <c r="A718" s="166" t="s">
        <v>1581</v>
      </c>
      <c r="B718" s="166" t="s">
        <v>317</v>
      </c>
      <c r="C718" s="100" t="s">
        <v>1759</v>
      </c>
      <c r="D718" s="102">
        <v>1</v>
      </c>
      <c r="E718" s="102" t="s">
        <v>840</v>
      </c>
    </row>
    <row r="719" spans="1:5" x14ac:dyDescent="0.35">
      <c r="A719" s="92" t="s">
        <v>1646</v>
      </c>
      <c r="B719" s="92" t="s">
        <v>13</v>
      </c>
      <c r="C719" s="100" t="s">
        <v>1760</v>
      </c>
      <c r="D719" s="102">
        <v>0.3657032653061224</v>
      </c>
      <c r="E719" s="102" t="s">
        <v>1761</v>
      </c>
    </row>
    <row r="720" spans="1:5" x14ac:dyDescent="0.35">
      <c r="A720" s="92" t="s">
        <v>1647</v>
      </c>
      <c r="B720" s="92" t="s">
        <v>39</v>
      </c>
      <c r="C720" s="100" t="s">
        <v>1760</v>
      </c>
      <c r="D720" s="102">
        <v>0.63265306122448983</v>
      </c>
      <c r="E720" s="102" t="s">
        <v>1761</v>
      </c>
    </row>
    <row r="721" spans="1:5" x14ac:dyDescent="0.35">
      <c r="A721" s="163" t="s">
        <v>1541</v>
      </c>
      <c r="B721" s="163" t="s">
        <v>85</v>
      </c>
      <c r="C721" s="163" t="s">
        <v>1762</v>
      </c>
      <c r="D721" s="160">
        <v>1</v>
      </c>
      <c r="E721" s="160" t="s">
        <v>1303</v>
      </c>
    </row>
    <row r="722" spans="1:5" x14ac:dyDescent="0.35">
      <c r="A722" s="163" t="s">
        <v>1544</v>
      </c>
      <c r="B722" s="163" t="s">
        <v>102</v>
      </c>
      <c r="C722" s="163" t="s">
        <v>1762</v>
      </c>
      <c r="D722" s="160">
        <v>1</v>
      </c>
      <c r="E722" s="160" t="s">
        <v>1303</v>
      </c>
    </row>
    <row r="723" spans="1:5" x14ac:dyDescent="0.35">
      <c r="A723" s="163" t="s">
        <v>1665</v>
      </c>
      <c r="B723" s="163" t="s">
        <v>317</v>
      </c>
      <c r="C723" s="163" t="s">
        <v>1763</v>
      </c>
      <c r="D723" s="160">
        <v>1</v>
      </c>
      <c r="E723" s="160" t="s">
        <v>840</v>
      </c>
    </row>
    <row r="724" spans="1:5" x14ac:dyDescent="0.35">
      <c r="A724" s="163" t="s">
        <v>1666</v>
      </c>
      <c r="B724" s="163" t="s">
        <v>317</v>
      </c>
      <c r="C724" s="163" t="s">
        <v>1764</v>
      </c>
      <c r="D724" s="160">
        <v>1</v>
      </c>
      <c r="E724" s="160" t="s">
        <v>840</v>
      </c>
    </row>
    <row r="725" spans="1:5" x14ac:dyDescent="0.35">
      <c r="A725" s="163" t="s">
        <v>1667</v>
      </c>
      <c r="B725" s="163" t="s">
        <v>317</v>
      </c>
      <c r="C725" s="163" t="s">
        <v>1764</v>
      </c>
      <c r="D725" s="160">
        <v>1</v>
      </c>
      <c r="E725" s="160" t="s">
        <v>840</v>
      </c>
    </row>
    <row r="726" spans="1:5" x14ac:dyDescent="0.35">
      <c r="A726" s="163" t="s">
        <v>1738</v>
      </c>
      <c r="B726" s="163" t="s">
        <v>1210</v>
      </c>
      <c r="C726" s="163" t="s">
        <v>1078</v>
      </c>
      <c r="D726" s="160">
        <v>1</v>
      </c>
      <c r="E726" s="160" t="s">
        <v>1765</v>
      </c>
    </row>
    <row r="727" spans="1:5" x14ac:dyDescent="0.35">
      <c r="A727" s="163" t="s">
        <v>1720</v>
      </c>
      <c r="B727" s="163" t="s">
        <v>317</v>
      </c>
      <c r="C727" s="163" t="s">
        <v>1766</v>
      </c>
      <c r="D727" s="160">
        <v>1</v>
      </c>
      <c r="E727" s="160" t="s">
        <v>840</v>
      </c>
    </row>
    <row r="728" spans="1:5" x14ac:dyDescent="0.35">
      <c r="A728" s="163" t="s">
        <v>1767</v>
      </c>
      <c r="B728" s="163" t="s">
        <v>317</v>
      </c>
      <c r="C728" s="163" t="s">
        <v>1768</v>
      </c>
      <c r="D728" s="160">
        <v>1</v>
      </c>
      <c r="E728" s="160" t="s">
        <v>1791</v>
      </c>
    </row>
    <row r="729" spans="1:5" x14ac:dyDescent="0.35">
      <c r="A729" s="163" t="s">
        <v>1007</v>
      </c>
      <c r="B729" s="163" t="s">
        <v>365</v>
      </c>
      <c r="C729" s="163" t="s">
        <v>1775</v>
      </c>
      <c r="D729" s="168">
        <v>0.69816106531388711</v>
      </c>
      <c r="E729" s="160" t="s">
        <v>840</v>
      </c>
    </row>
    <row r="730" spans="1:5" x14ac:dyDescent="0.35">
      <c r="A730" s="163" t="s">
        <v>1010</v>
      </c>
      <c r="B730" s="163" t="s">
        <v>368</v>
      </c>
      <c r="C730" s="163" t="s">
        <v>1775</v>
      </c>
      <c r="D730" s="168">
        <v>0.21306277742549143</v>
      </c>
      <c r="E730" s="160" t="s">
        <v>840</v>
      </c>
    </row>
    <row r="731" spans="1:5" x14ac:dyDescent="0.35">
      <c r="A731" s="163" t="s">
        <v>1013</v>
      </c>
      <c r="B731" s="163" t="s">
        <v>370</v>
      </c>
      <c r="C731" s="163" t="s">
        <v>1775</v>
      </c>
      <c r="D731" s="168">
        <v>8.8776157260621436E-2</v>
      </c>
      <c r="E731" s="160" t="s">
        <v>840</v>
      </c>
    </row>
    <row r="732" spans="1:5" x14ac:dyDescent="0.35">
      <c r="A732" s="163" t="s">
        <v>1345</v>
      </c>
      <c r="B732" s="163" t="s">
        <v>368</v>
      </c>
      <c r="C732" s="163" t="s">
        <v>1775</v>
      </c>
      <c r="D732" s="168">
        <v>0.69816106531388711</v>
      </c>
      <c r="E732" s="160" t="s">
        <v>840</v>
      </c>
    </row>
    <row r="733" spans="1:5" x14ac:dyDescent="0.35">
      <c r="A733" s="163" t="s">
        <v>1346</v>
      </c>
      <c r="B733" s="163" t="s">
        <v>370</v>
      </c>
      <c r="C733" s="163" t="s">
        <v>1775</v>
      </c>
      <c r="D733" s="168">
        <v>0.21306277742549143</v>
      </c>
      <c r="E733" s="160" t="s">
        <v>840</v>
      </c>
    </row>
    <row r="734" spans="1:5" x14ac:dyDescent="0.35">
      <c r="A734" s="163" t="s">
        <v>1347</v>
      </c>
      <c r="B734" s="163" t="s">
        <v>365</v>
      </c>
      <c r="C734" s="163" t="s">
        <v>1775</v>
      </c>
      <c r="D734" s="168">
        <v>8.8776157260621436E-2</v>
      </c>
      <c r="E734" s="160" t="s">
        <v>840</v>
      </c>
    </row>
    <row r="735" spans="1:5" x14ac:dyDescent="0.35">
      <c r="A735" s="163" t="s">
        <v>1689</v>
      </c>
      <c r="B735" s="163" t="s">
        <v>11</v>
      </c>
      <c r="C735" s="163" t="s">
        <v>1776</v>
      </c>
      <c r="D735" s="160">
        <v>0.5</v>
      </c>
      <c r="E735" s="160" t="s">
        <v>1130</v>
      </c>
    </row>
    <row r="736" spans="1:5" x14ac:dyDescent="0.35">
      <c r="A736" s="163" t="s">
        <v>1690</v>
      </c>
      <c r="B736" s="163" t="s">
        <v>13</v>
      </c>
      <c r="C736" s="163" t="s">
        <v>1776</v>
      </c>
      <c r="D736" s="160">
        <v>0.5</v>
      </c>
      <c r="E736" s="160" t="s">
        <v>1130</v>
      </c>
    </row>
    <row r="737" spans="1:5" x14ac:dyDescent="0.35">
      <c r="A737" s="163" t="s">
        <v>1542</v>
      </c>
      <c r="B737" s="163" t="s">
        <v>85</v>
      </c>
      <c r="C737" s="163" t="s">
        <v>1777</v>
      </c>
      <c r="D737" s="160">
        <v>1</v>
      </c>
      <c r="E737" s="160" t="s">
        <v>1352</v>
      </c>
    </row>
    <row r="738" spans="1:5" x14ac:dyDescent="0.35">
      <c r="A738" s="163" t="s">
        <v>1740</v>
      </c>
      <c r="B738" s="163" t="s">
        <v>347</v>
      </c>
      <c r="C738" s="163" t="s">
        <v>1777</v>
      </c>
      <c r="D738" s="160">
        <v>1</v>
      </c>
      <c r="E738" s="160" t="s">
        <v>1352</v>
      </c>
    </row>
    <row r="739" spans="1:5" x14ac:dyDescent="0.35">
      <c r="A739" s="92" t="s">
        <v>1741</v>
      </c>
      <c r="B739" s="92" t="s">
        <v>402</v>
      </c>
      <c r="C739" s="163" t="s">
        <v>1787</v>
      </c>
      <c r="D739" s="160">
        <v>0.36719999999999997</v>
      </c>
      <c r="E739" s="160" t="s">
        <v>484</v>
      </c>
    </row>
    <row r="740" spans="1:5" x14ac:dyDescent="0.35">
      <c r="A740" s="92" t="s">
        <v>1742</v>
      </c>
      <c r="B740" s="92" t="s">
        <v>674</v>
      </c>
      <c r="C740" s="163" t="s">
        <v>1787</v>
      </c>
      <c r="D740" s="160">
        <v>0.24480000000000002</v>
      </c>
      <c r="E740" s="160" t="s">
        <v>484</v>
      </c>
    </row>
    <row r="741" spans="1:5" x14ac:dyDescent="0.35">
      <c r="A741" s="92" t="s">
        <v>1743</v>
      </c>
      <c r="B741" s="92" t="s">
        <v>108</v>
      </c>
      <c r="C741" s="163" t="s">
        <v>1787</v>
      </c>
      <c r="D741" s="160">
        <v>0.16320000000000001</v>
      </c>
      <c r="E741" s="160" t="s">
        <v>484</v>
      </c>
    </row>
    <row r="742" spans="1:5" x14ac:dyDescent="0.35">
      <c r="A742" s="92" t="s">
        <v>1744</v>
      </c>
      <c r="B742" s="92" t="s">
        <v>392</v>
      </c>
      <c r="C742" s="163" t="s">
        <v>1787</v>
      </c>
      <c r="D742" s="160">
        <v>0.1628</v>
      </c>
      <c r="E742" s="160" t="s">
        <v>484</v>
      </c>
    </row>
    <row r="743" spans="1:5" x14ac:dyDescent="0.35">
      <c r="A743" s="92" t="s">
        <v>1745</v>
      </c>
      <c r="B743" s="92" t="s">
        <v>342</v>
      </c>
      <c r="C743" s="163" t="s">
        <v>1787</v>
      </c>
      <c r="D743" s="160">
        <v>6.1126530612244892E-2</v>
      </c>
      <c r="E743" s="160" t="s">
        <v>484</v>
      </c>
    </row>
    <row r="744" spans="1:5" x14ac:dyDescent="0.35">
      <c r="A744" s="92" t="s">
        <v>1747</v>
      </c>
      <c r="B744" s="92" t="s">
        <v>492</v>
      </c>
      <c r="C744" s="100" t="s">
        <v>1789</v>
      </c>
      <c r="D744" s="102">
        <v>1</v>
      </c>
      <c r="E744" s="102" t="s">
        <v>142</v>
      </c>
    </row>
    <row r="745" spans="1:5" x14ac:dyDescent="0.35">
      <c r="A745" s="92" t="s">
        <v>1752</v>
      </c>
      <c r="B745" s="92" t="s">
        <v>492</v>
      </c>
      <c r="C745" s="100" t="s">
        <v>1789</v>
      </c>
      <c r="D745" s="102">
        <v>1</v>
      </c>
      <c r="E745" s="102" t="s">
        <v>142</v>
      </c>
    </row>
    <row r="746" spans="1:5" x14ac:dyDescent="0.35">
      <c r="A746" s="92" t="s">
        <v>1782</v>
      </c>
      <c r="B746" s="92" t="s">
        <v>674</v>
      </c>
      <c r="C746" s="100" t="s">
        <v>1788</v>
      </c>
      <c r="D746" s="102">
        <v>1</v>
      </c>
      <c r="E746" s="102" t="s">
        <v>142</v>
      </c>
    </row>
    <row r="747" spans="1:5" x14ac:dyDescent="0.35">
      <c r="A747" s="92" t="s">
        <v>790</v>
      </c>
      <c r="B747" s="92" t="s">
        <v>497</v>
      </c>
      <c r="C747" s="100" t="s">
        <v>1790</v>
      </c>
      <c r="D747" s="102">
        <v>1</v>
      </c>
      <c r="E747" s="102" t="s">
        <v>142</v>
      </c>
    </row>
    <row r="748" spans="1:5" x14ac:dyDescent="0.35">
      <c r="A748" s="92" t="s">
        <v>1781</v>
      </c>
      <c r="B748" s="92" t="s">
        <v>253</v>
      </c>
      <c r="C748" s="100" t="s">
        <v>653</v>
      </c>
      <c r="D748" s="102">
        <v>1</v>
      </c>
      <c r="E748" s="102" t="s">
        <v>484</v>
      </c>
    </row>
    <row r="749" spans="1:5" x14ac:dyDescent="0.35">
      <c r="A749" s="92" t="s">
        <v>1748</v>
      </c>
      <c r="B749" s="92" t="s">
        <v>1170</v>
      </c>
      <c r="C749" s="100" t="s">
        <v>1806</v>
      </c>
      <c r="D749" s="102">
        <v>1</v>
      </c>
      <c r="E749" s="102" t="s">
        <v>115</v>
      </c>
    </row>
    <row r="750" spans="1:5" x14ac:dyDescent="0.35">
      <c r="A750" s="92" t="s">
        <v>1749</v>
      </c>
      <c r="B750" s="92" t="s">
        <v>1590</v>
      </c>
      <c r="C750" s="100" t="s">
        <v>1805</v>
      </c>
      <c r="D750" s="102">
        <v>1</v>
      </c>
      <c r="E750" s="102" t="s">
        <v>1761</v>
      </c>
    </row>
    <row r="751" spans="1:5" x14ac:dyDescent="0.35">
      <c r="A751" s="92" t="s">
        <v>1784</v>
      </c>
      <c r="B751" s="92" t="s">
        <v>361</v>
      </c>
      <c r="C751" s="100" t="s">
        <v>653</v>
      </c>
      <c r="D751" s="102">
        <v>0.14659879685330865</v>
      </c>
      <c r="E751" s="102" t="s">
        <v>484</v>
      </c>
    </row>
    <row r="752" spans="1:5" x14ac:dyDescent="0.35">
      <c r="A752" s="92" t="s">
        <v>1785</v>
      </c>
      <c r="B752" s="92" t="s">
        <v>359</v>
      </c>
      <c r="C752" s="100" t="s">
        <v>653</v>
      </c>
      <c r="D752" s="102">
        <v>0.85341442453890393</v>
      </c>
      <c r="E752" s="102" t="s">
        <v>484</v>
      </c>
    </row>
    <row r="753" spans="1:5" x14ac:dyDescent="0.35">
      <c r="A753" s="92" t="s">
        <v>1786</v>
      </c>
      <c r="B753" s="92" t="s">
        <v>361</v>
      </c>
      <c r="C753" s="100" t="s">
        <v>653</v>
      </c>
      <c r="D753" s="102">
        <v>1</v>
      </c>
      <c r="E753" s="102" t="s">
        <v>484</v>
      </c>
    </row>
    <row r="754" spans="1:5" x14ac:dyDescent="0.35">
      <c r="A754" s="163" t="s">
        <v>1739</v>
      </c>
      <c r="B754" s="163" t="s">
        <v>85</v>
      </c>
      <c r="C754" s="163" t="s">
        <v>1807</v>
      </c>
      <c r="D754" s="160">
        <v>1</v>
      </c>
      <c r="E754" s="160" t="s">
        <v>1303</v>
      </c>
    </row>
    <row r="755" spans="1:5" x14ac:dyDescent="0.35">
      <c r="A755" s="92" t="s">
        <v>1736</v>
      </c>
      <c r="B755" s="92" t="s">
        <v>340</v>
      </c>
      <c r="C755" s="100" t="s">
        <v>1818</v>
      </c>
      <c r="D755" s="102">
        <v>1</v>
      </c>
      <c r="E755" s="102" t="s">
        <v>142</v>
      </c>
    </row>
    <row r="756" spans="1:5" x14ac:dyDescent="0.35">
      <c r="A756" s="92" t="s">
        <v>1798</v>
      </c>
      <c r="B756" s="92" t="s">
        <v>678</v>
      </c>
      <c r="C756" s="100" t="s">
        <v>1819</v>
      </c>
      <c r="D756" s="102">
        <v>0.71468571428571426</v>
      </c>
      <c r="E756" s="102" t="s">
        <v>115</v>
      </c>
    </row>
    <row r="757" spans="1:5" x14ac:dyDescent="0.35">
      <c r="A757" s="92" t="s">
        <v>1783</v>
      </c>
      <c r="B757" s="92" t="s">
        <v>392</v>
      </c>
      <c r="C757" s="100" t="s">
        <v>1819</v>
      </c>
      <c r="D757" s="102">
        <v>0.28474285714285713</v>
      </c>
      <c r="E757" s="102" t="s">
        <v>115</v>
      </c>
    </row>
    <row r="758" spans="1:5" x14ac:dyDescent="0.35">
      <c r="A758" s="92" t="s">
        <v>1802</v>
      </c>
      <c r="B758" s="92" t="s">
        <v>980</v>
      </c>
      <c r="C758" s="100" t="s">
        <v>1820</v>
      </c>
      <c r="D758" s="102">
        <v>0.30710204081632653</v>
      </c>
      <c r="E758" s="102" t="s">
        <v>1761</v>
      </c>
    </row>
    <row r="759" spans="1:5" x14ac:dyDescent="0.35">
      <c r="A759" s="92" t="s">
        <v>1803</v>
      </c>
      <c r="B759" s="92" t="s">
        <v>39</v>
      </c>
      <c r="C759" s="100" t="s">
        <v>1820</v>
      </c>
      <c r="D759" s="102">
        <v>0.42857142857142855</v>
      </c>
      <c r="E759" s="102" t="s">
        <v>1761</v>
      </c>
    </row>
    <row r="760" spans="1:5" x14ac:dyDescent="0.35">
      <c r="A760" s="92" t="s">
        <v>1804</v>
      </c>
      <c r="B760" s="92" t="s">
        <v>107</v>
      </c>
      <c r="C760" s="100" t="s">
        <v>1820</v>
      </c>
      <c r="D760" s="102">
        <v>0.25</v>
      </c>
      <c r="E760" s="102" t="s">
        <v>1761</v>
      </c>
    </row>
    <row r="761" spans="1:5" x14ac:dyDescent="0.35">
      <c r="A761" s="92" t="s">
        <v>1099</v>
      </c>
      <c r="B761" s="92" t="s">
        <v>526</v>
      </c>
      <c r="C761" s="100" t="s">
        <v>207</v>
      </c>
      <c r="D761" s="102">
        <v>1</v>
      </c>
      <c r="E761" s="102" t="s">
        <v>142</v>
      </c>
    </row>
    <row r="762" spans="1:5" x14ac:dyDescent="0.35">
      <c r="A762" s="92" t="s">
        <v>791</v>
      </c>
      <c r="B762" s="92" t="s">
        <v>497</v>
      </c>
      <c r="C762" s="100" t="s">
        <v>1821</v>
      </c>
      <c r="D762" s="102">
        <v>1</v>
      </c>
      <c r="E762" s="102" t="s">
        <v>840</v>
      </c>
    </row>
    <row r="763" spans="1:5" x14ac:dyDescent="0.35">
      <c r="A763" s="92" t="s">
        <v>1753</v>
      </c>
      <c r="B763" s="92" t="s">
        <v>368</v>
      </c>
      <c r="C763" s="100" t="s">
        <v>1790</v>
      </c>
      <c r="D763" s="102">
        <v>0.29154154154154155</v>
      </c>
      <c r="E763" s="102" t="s">
        <v>142</v>
      </c>
    </row>
    <row r="764" spans="1:5" x14ac:dyDescent="0.35">
      <c r="A764" s="92" t="s">
        <v>1754</v>
      </c>
      <c r="B764" s="92" t="s">
        <v>365</v>
      </c>
      <c r="C764" s="100" t="s">
        <v>1790</v>
      </c>
      <c r="D764" s="102">
        <v>0.29154154154154155</v>
      </c>
      <c r="E764" s="102" t="s">
        <v>142</v>
      </c>
    </row>
    <row r="765" spans="1:5" x14ac:dyDescent="0.35">
      <c r="A765" s="92" t="s">
        <v>1755</v>
      </c>
      <c r="B765" s="92" t="s">
        <v>370</v>
      </c>
      <c r="C765" s="100" t="s">
        <v>1790</v>
      </c>
      <c r="D765" s="102">
        <v>0.4169169169169169</v>
      </c>
      <c r="E765" s="102" t="s">
        <v>142</v>
      </c>
    </row>
    <row r="766" spans="1:5" x14ac:dyDescent="0.35">
      <c r="A766" s="92" t="s">
        <v>800</v>
      </c>
      <c r="B766" s="92" t="s">
        <v>178</v>
      </c>
      <c r="C766" s="100" t="s">
        <v>375</v>
      </c>
      <c r="D766" s="102">
        <v>1</v>
      </c>
      <c r="E766" s="102" t="s">
        <v>142</v>
      </c>
    </row>
    <row r="767" spans="1:5" x14ac:dyDescent="0.35">
      <c r="A767" s="92" t="s">
        <v>766</v>
      </c>
      <c r="B767" s="92" t="s">
        <v>504</v>
      </c>
      <c r="C767" s="100" t="s">
        <v>1790</v>
      </c>
      <c r="D767" s="102">
        <v>1</v>
      </c>
      <c r="E767" s="102" t="s">
        <v>142</v>
      </c>
    </row>
    <row r="768" spans="1:5" x14ac:dyDescent="0.35">
      <c r="A768" s="92" t="s">
        <v>783</v>
      </c>
      <c r="B768" s="92" t="s">
        <v>497</v>
      </c>
      <c r="C768" s="100" t="s">
        <v>1790</v>
      </c>
      <c r="D768" s="102">
        <v>1</v>
      </c>
      <c r="E768" s="102" t="s">
        <v>142</v>
      </c>
    </row>
    <row r="769" spans="1:5" x14ac:dyDescent="0.35">
      <c r="A769" s="92" t="s">
        <v>767</v>
      </c>
      <c r="B769" s="92" t="s">
        <v>504</v>
      </c>
      <c r="C769" s="100" t="s">
        <v>1790</v>
      </c>
      <c r="D769" s="102">
        <v>1</v>
      </c>
      <c r="E769" s="102" t="s">
        <v>142</v>
      </c>
    </row>
    <row r="770" spans="1:5" x14ac:dyDescent="0.35">
      <c r="A770" s="92" t="s">
        <v>811</v>
      </c>
      <c r="B770" s="92" t="s">
        <v>185</v>
      </c>
      <c r="C770" s="100" t="s">
        <v>375</v>
      </c>
      <c r="D770" s="102">
        <v>1</v>
      </c>
      <c r="E770" s="102" t="s">
        <v>142</v>
      </c>
    </row>
    <row r="771" spans="1:5" x14ac:dyDescent="0.35">
      <c r="A771" s="92" t="s">
        <v>1230</v>
      </c>
      <c r="B771" s="92" t="s">
        <v>1227</v>
      </c>
      <c r="C771" s="100" t="s">
        <v>1824</v>
      </c>
      <c r="D771" s="102">
        <v>0.63216326530612243</v>
      </c>
      <c r="E771" s="102" t="s">
        <v>142</v>
      </c>
    </row>
    <row r="772" spans="1:5" x14ac:dyDescent="0.35">
      <c r="A772" s="92" t="s">
        <v>1231</v>
      </c>
      <c r="B772" s="92" t="s">
        <v>1109</v>
      </c>
      <c r="C772" s="100" t="s">
        <v>1824</v>
      </c>
      <c r="D772" s="102">
        <v>0.36728163265306119</v>
      </c>
      <c r="E772" s="102" t="s">
        <v>142</v>
      </c>
    </row>
    <row r="773" spans="1:5" x14ac:dyDescent="0.35">
      <c r="A773" s="92" t="s">
        <v>1779</v>
      </c>
      <c r="B773" s="92" t="s">
        <v>140</v>
      </c>
      <c r="C773" s="100" t="s">
        <v>481</v>
      </c>
      <c r="D773" s="102">
        <v>1</v>
      </c>
      <c r="E773" s="102" t="s">
        <v>115</v>
      </c>
    </row>
    <row r="774" spans="1:5" x14ac:dyDescent="0.35">
      <c r="A774" s="92" t="s">
        <v>1645</v>
      </c>
      <c r="B774" s="92" t="s">
        <v>489</v>
      </c>
      <c r="C774" s="100" t="s">
        <v>1825</v>
      </c>
      <c r="D774" s="102">
        <v>1</v>
      </c>
      <c r="E774" s="102" t="s">
        <v>142</v>
      </c>
    </row>
    <row r="775" spans="1:5" x14ac:dyDescent="0.35">
      <c r="A775" s="92" t="s">
        <v>1812</v>
      </c>
      <c r="B775" s="92" t="s">
        <v>11</v>
      </c>
      <c r="C775" s="100" t="s">
        <v>1826</v>
      </c>
      <c r="D775" s="102">
        <v>1</v>
      </c>
      <c r="E775" s="102" t="s">
        <v>142</v>
      </c>
    </row>
    <row r="776" spans="1:5" x14ac:dyDescent="0.35">
      <c r="A776" s="92" t="s">
        <v>1813</v>
      </c>
      <c r="B776" s="92" t="s">
        <v>11</v>
      </c>
      <c r="C776" s="100" t="s">
        <v>1826</v>
      </c>
      <c r="D776" s="102">
        <v>1</v>
      </c>
      <c r="E776" s="102" t="s">
        <v>142</v>
      </c>
    </row>
    <row r="777" spans="1:5" x14ac:dyDescent="0.35">
      <c r="A777" s="92" t="s">
        <v>1814</v>
      </c>
      <c r="B777" s="92" t="s">
        <v>11</v>
      </c>
      <c r="C777" s="100" t="s">
        <v>1826</v>
      </c>
      <c r="D777" s="102">
        <v>1</v>
      </c>
      <c r="E777" s="102" t="s">
        <v>142</v>
      </c>
    </row>
    <row r="778" spans="1:5" x14ac:dyDescent="0.35">
      <c r="A778" s="92" t="s">
        <v>1746</v>
      </c>
      <c r="B778" s="92" t="s">
        <v>317</v>
      </c>
      <c r="C778" s="100" t="s">
        <v>1827</v>
      </c>
      <c r="D778" s="102">
        <v>1</v>
      </c>
      <c r="E778" s="102" t="s">
        <v>840</v>
      </c>
    </row>
    <row r="779" spans="1:5" x14ac:dyDescent="0.35">
      <c r="A779" s="166" t="s">
        <v>1810</v>
      </c>
      <c r="B779" s="166" t="s">
        <v>317</v>
      </c>
      <c r="C779" s="100" t="s">
        <v>1828</v>
      </c>
      <c r="D779" s="102">
        <v>1</v>
      </c>
      <c r="E779" s="102" t="s">
        <v>142</v>
      </c>
    </row>
    <row r="780" spans="1:5" x14ac:dyDescent="0.35">
      <c r="A780" s="92" t="s">
        <v>1811</v>
      </c>
      <c r="B780" s="92" t="s">
        <v>317</v>
      </c>
      <c r="C780" s="100" t="s">
        <v>1828</v>
      </c>
      <c r="D780" s="102">
        <v>1</v>
      </c>
      <c r="E780" s="102" t="s">
        <v>142</v>
      </c>
    </row>
    <row r="781" spans="1:5" x14ac:dyDescent="0.35">
      <c r="A781" s="166" t="s">
        <v>1808</v>
      </c>
      <c r="B781" s="166" t="s">
        <v>11</v>
      </c>
      <c r="C781" s="100" t="s">
        <v>207</v>
      </c>
      <c r="D781" s="102">
        <v>1</v>
      </c>
      <c r="E781" s="102" t="s">
        <v>142</v>
      </c>
    </row>
    <row r="782" spans="1:5" x14ac:dyDescent="0.35">
      <c r="A782" s="92" t="s">
        <v>1166</v>
      </c>
      <c r="B782" s="92" t="s">
        <v>434</v>
      </c>
      <c r="C782" s="100" t="s">
        <v>1829</v>
      </c>
      <c r="D782" s="102">
        <v>1</v>
      </c>
      <c r="E782" s="102" t="s">
        <v>1830</v>
      </c>
    </row>
    <row r="783" spans="1:5" x14ac:dyDescent="0.35">
      <c r="A783" s="92" t="s">
        <v>1229</v>
      </c>
      <c r="B783" s="92" t="s">
        <v>526</v>
      </c>
      <c r="C783" s="100" t="s">
        <v>1831</v>
      </c>
      <c r="D783" s="102">
        <v>1</v>
      </c>
      <c r="E783" s="102" t="s">
        <v>142</v>
      </c>
    </row>
    <row r="784" spans="1:5" x14ac:dyDescent="0.35">
      <c r="A784" s="163" t="s">
        <v>1792</v>
      </c>
      <c r="B784" s="163" t="s">
        <v>71</v>
      </c>
      <c r="C784" s="163" t="s">
        <v>1833</v>
      </c>
      <c r="D784" s="160">
        <v>1</v>
      </c>
      <c r="E784" s="160" t="s">
        <v>1303</v>
      </c>
    </row>
    <row r="785" spans="1:5" x14ac:dyDescent="0.35">
      <c r="A785" s="163" t="s">
        <v>1770</v>
      </c>
      <c r="B785" s="163" t="s">
        <v>890</v>
      </c>
      <c r="C785" s="163" t="s">
        <v>1833</v>
      </c>
      <c r="D785" s="160">
        <v>1</v>
      </c>
      <c r="E785" s="160" t="s">
        <v>1303</v>
      </c>
    </row>
    <row r="786" spans="1:5" x14ac:dyDescent="0.35">
      <c r="A786" s="163" t="s">
        <v>1687</v>
      </c>
      <c r="B786" s="163" t="s">
        <v>427</v>
      </c>
      <c r="C786" s="163" t="s">
        <v>1833</v>
      </c>
      <c r="D786" s="160">
        <v>1</v>
      </c>
      <c r="E786" s="160" t="s">
        <v>1303</v>
      </c>
    </row>
    <row r="787" spans="1:5" x14ac:dyDescent="0.35">
      <c r="A787" s="163" t="s">
        <v>1716</v>
      </c>
      <c r="B787" s="163" t="s">
        <v>427</v>
      </c>
      <c r="C787" s="163" t="s">
        <v>1833</v>
      </c>
      <c r="D787" s="160">
        <v>1</v>
      </c>
      <c r="E787" s="160" t="s">
        <v>1303</v>
      </c>
    </row>
    <row r="788" spans="1:5" x14ac:dyDescent="0.35">
      <c r="A788" s="163" t="s">
        <v>1717</v>
      </c>
      <c r="B788" s="163" t="s">
        <v>427</v>
      </c>
      <c r="C788" s="163" t="s">
        <v>1833</v>
      </c>
      <c r="D788" s="160">
        <v>1</v>
      </c>
      <c r="E788" s="160" t="s">
        <v>1303</v>
      </c>
    </row>
    <row r="789" spans="1:5" x14ac:dyDescent="0.35">
      <c r="A789" s="163" t="s">
        <v>1769</v>
      </c>
      <c r="B789" s="163" t="s">
        <v>427</v>
      </c>
      <c r="C789" s="163" t="s">
        <v>1833</v>
      </c>
      <c r="D789" s="160">
        <v>1</v>
      </c>
      <c r="E789" s="160" t="s">
        <v>1303</v>
      </c>
    </row>
    <row r="790" spans="1:5" x14ac:dyDescent="0.35">
      <c r="A790" s="163" t="s">
        <v>1718</v>
      </c>
      <c r="B790" s="163" t="s">
        <v>890</v>
      </c>
      <c r="C790" s="163" t="s">
        <v>1833</v>
      </c>
      <c r="D790" s="160">
        <v>1</v>
      </c>
      <c r="E790" s="160" t="s">
        <v>1303</v>
      </c>
    </row>
    <row r="791" spans="1:5" x14ac:dyDescent="0.35">
      <c r="A791" s="163" t="s">
        <v>1715</v>
      </c>
      <c r="B791" s="163" t="s">
        <v>427</v>
      </c>
      <c r="C791" s="163" t="s">
        <v>1833</v>
      </c>
      <c r="D791" s="160">
        <v>1</v>
      </c>
      <c r="E791" s="160" t="s">
        <v>1303</v>
      </c>
    </row>
    <row r="792" spans="1:5" x14ac:dyDescent="0.35">
      <c r="A792" s="163" t="s">
        <v>1750</v>
      </c>
      <c r="B792" s="163" t="s">
        <v>317</v>
      </c>
      <c r="C792" s="163" t="s">
        <v>1833</v>
      </c>
      <c r="D792" s="160">
        <v>1</v>
      </c>
      <c r="E792" s="160" t="s">
        <v>1303</v>
      </c>
    </row>
    <row r="793" spans="1:5" x14ac:dyDescent="0.35">
      <c r="A793" s="163" t="s">
        <v>1799</v>
      </c>
      <c r="B793" s="163" t="s">
        <v>140</v>
      </c>
      <c r="C793" s="163" t="s">
        <v>1833</v>
      </c>
      <c r="D793" s="160">
        <v>1</v>
      </c>
      <c r="E793" s="160" t="s">
        <v>1303</v>
      </c>
    </row>
    <row r="794" spans="1:5" x14ac:dyDescent="0.35">
      <c r="A794" s="163" t="s">
        <v>1800</v>
      </c>
      <c r="B794" s="163" t="s">
        <v>140</v>
      </c>
      <c r="C794" s="163" t="s">
        <v>839</v>
      </c>
      <c r="D794" s="160">
        <v>1</v>
      </c>
      <c r="E794" s="160" t="s">
        <v>840</v>
      </c>
    </row>
    <row r="795" spans="1:5" x14ac:dyDescent="0.35">
      <c r="A795" s="163" t="s">
        <v>1593</v>
      </c>
      <c r="B795" s="163" t="s">
        <v>85</v>
      </c>
      <c r="C795" s="163" t="s">
        <v>1834</v>
      </c>
      <c r="D795" s="160">
        <v>1</v>
      </c>
      <c r="E795" s="160" t="s">
        <v>840</v>
      </c>
    </row>
    <row r="796" spans="1:5" x14ac:dyDescent="0.35">
      <c r="A796" s="163" t="s">
        <v>1670</v>
      </c>
      <c r="B796" s="163" t="s">
        <v>85</v>
      </c>
      <c r="C796" s="163" t="s">
        <v>1835</v>
      </c>
      <c r="D796" s="160">
        <v>1</v>
      </c>
      <c r="E796" s="160" t="s">
        <v>1352</v>
      </c>
    </row>
    <row r="797" spans="1:5" x14ac:dyDescent="0.35">
      <c r="A797" s="163" t="s">
        <v>1696</v>
      </c>
      <c r="B797" s="163" t="s">
        <v>13</v>
      </c>
      <c r="C797" s="163" t="s">
        <v>1833</v>
      </c>
      <c r="D797" s="160">
        <v>1</v>
      </c>
      <c r="E797" s="160" t="s">
        <v>1303</v>
      </c>
    </row>
    <row r="798" spans="1:5" x14ac:dyDescent="0.35">
      <c r="A798" s="163" t="s">
        <v>994</v>
      </c>
      <c r="B798" s="163" t="s">
        <v>232</v>
      </c>
      <c r="C798" s="163" t="s">
        <v>1836</v>
      </c>
      <c r="D798" s="160">
        <v>1</v>
      </c>
      <c r="E798" s="160" t="s">
        <v>1352</v>
      </c>
    </row>
    <row r="799" spans="1:5" x14ac:dyDescent="0.35">
      <c r="A799" s="163" t="s">
        <v>1793</v>
      </c>
      <c r="B799" s="163" t="s">
        <v>71</v>
      </c>
      <c r="C799" s="163" t="s">
        <v>1845</v>
      </c>
      <c r="D799" s="160">
        <v>1</v>
      </c>
      <c r="E799" s="160" t="s">
        <v>1303</v>
      </c>
    </row>
    <row r="800" spans="1:5" x14ac:dyDescent="0.35">
      <c r="A800" s="163" t="s">
        <v>1794</v>
      </c>
      <c r="B800" s="163" t="s">
        <v>71</v>
      </c>
      <c r="C800" s="163" t="s">
        <v>1378</v>
      </c>
      <c r="D800" s="160">
        <v>1</v>
      </c>
      <c r="E800" s="160" t="s">
        <v>142</v>
      </c>
    </row>
    <row r="801" spans="1:5" x14ac:dyDescent="0.35">
      <c r="A801" s="163" t="s">
        <v>1773</v>
      </c>
      <c r="B801" s="163" t="s">
        <v>890</v>
      </c>
      <c r="C801" s="163" t="s">
        <v>1846</v>
      </c>
      <c r="D801" s="160">
        <v>1</v>
      </c>
      <c r="E801" s="160" t="s">
        <v>1130</v>
      </c>
    </row>
    <row r="802" spans="1:5" x14ac:dyDescent="0.35">
      <c r="A802" s="163" t="s">
        <v>1771</v>
      </c>
      <c r="B802" s="163" t="s">
        <v>890</v>
      </c>
      <c r="C802" s="163" t="s">
        <v>207</v>
      </c>
      <c r="D802" s="160">
        <v>1</v>
      </c>
      <c r="E802" s="160" t="s">
        <v>142</v>
      </c>
    </row>
    <row r="803" spans="1:5" x14ac:dyDescent="0.35">
      <c r="A803" s="163" t="s">
        <v>1774</v>
      </c>
      <c r="B803" s="163" t="s">
        <v>890</v>
      </c>
      <c r="C803" s="163" t="s">
        <v>207</v>
      </c>
      <c r="D803" s="160">
        <v>1</v>
      </c>
      <c r="E803" s="160" t="s">
        <v>142</v>
      </c>
    </row>
    <row r="804" spans="1:5" x14ac:dyDescent="0.35">
      <c r="A804" s="163" t="s">
        <v>1719</v>
      </c>
      <c r="B804" s="163" t="s">
        <v>890</v>
      </c>
      <c r="C804" s="163" t="s">
        <v>207</v>
      </c>
      <c r="D804" s="160">
        <v>1</v>
      </c>
      <c r="E804" s="160" t="s">
        <v>142</v>
      </c>
    </row>
    <row r="805" spans="1:5" x14ac:dyDescent="0.35">
      <c r="A805" s="163" t="s">
        <v>1801</v>
      </c>
      <c r="B805" s="163" t="s">
        <v>561</v>
      </c>
      <c r="C805" s="163" t="s">
        <v>1378</v>
      </c>
      <c r="D805" s="160">
        <v>1</v>
      </c>
      <c r="E805" s="160" t="s">
        <v>142</v>
      </c>
    </row>
    <row r="806" spans="1:5" x14ac:dyDescent="0.35">
      <c r="A806" s="166" t="s">
        <v>1778</v>
      </c>
      <c r="B806" s="166" t="s">
        <v>551</v>
      </c>
      <c r="C806" s="100" t="s">
        <v>1956</v>
      </c>
      <c r="D806" s="102">
        <v>1</v>
      </c>
      <c r="E806" s="102" t="s">
        <v>1306</v>
      </c>
    </row>
    <row r="807" spans="1:5" x14ac:dyDescent="0.35">
      <c r="A807" s="92" t="s">
        <v>1751</v>
      </c>
      <c r="B807" s="92" t="s">
        <v>85</v>
      </c>
      <c r="C807" s="100" t="s">
        <v>1956</v>
      </c>
      <c r="D807" s="102">
        <v>1</v>
      </c>
      <c r="E807" s="102" t="s">
        <v>142</v>
      </c>
    </row>
    <row r="808" spans="1:5" x14ac:dyDescent="0.35">
      <c r="A808" s="92" t="s">
        <v>1850</v>
      </c>
      <c r="B808" s="92" t="s">
        <v>1851</v>
      </c>
      <c r="C808" s="100" t="s">
        <v>1957</v>
      </c>
      <c r="D808" s="102">
        <v>1</v>
      </c>
      <c r="E808" s="102" t="s">
        <v>142</v>
      </c>
    </row>
    <row r="809" spans="1:5" x14ac:dyDescent="0.35">
      <c r="A809" s="92" t="s">
        <v>1238</v>
      </c>
      <c r="B809" s="92" t="s">
        <v>524</v>
      </c>
      <c r="C809" s="100" t="s">
        <v>1958</v>
      </c>
      <c r="D809" s="102">
        <v>0.39573333333333333</v>
      </c>
      <c r="E809" s="102" t="s">
        <v>458</v>
      </c>
    </row>
    <row r="810" spans="1:5" x14ac:dyDescent="0.35">
      <c r="A810" s="92" t="s">
        <v>1239</v>
      </c>
      <c r="B810" s="92" t="s">
        <v>1227</v>
      </c>
      <c r="C810" s="100" t="s">
        <v>1958</v>
      </c>
      <c r="D810" s="102">
        <v>0.6</v>
      </c>
      <c r="E810" s="102" t="s">
        <v>458</v>
      </c>
    </row>
    <row r="811" spans="1:5" x14ac:dyDescent="0.35">
      <c r="A811" s="92" t="s">
        <v>1594</v>
      </c>
      <c r="B811" s="92" t="s">
        <v>1227</v>
      </c>
      <c r="C811" s="100" t="s">
        <v>207</v>
      </c>
      <c r="D811" s="102">
        <v>1</v>
      </c>
      <c r="E811" s="102" t="s">
        <v>142</v>
      </c>
    </row>
    <row r="812" spans="1:5" x14ac:dyDescent="0.35">
      <c r="A812" s="92" t="s">
        <v>805</v>
      </c>
      <c r="B812" s="92" t="s">
        <v>182</v>
      </c>
      <c r="C812" s="100" t="s">
        <v>207</v>
      </c>
      <c r="D812" s="102">
        <v>1</v>
      </c>
      <c r="E812" s="102" t="s">
        <v>142</v>
      </c>
    </row>
    <row r="813" spans="1:5" x14ac:dyDescent="0.35">
      <c r="A813" s="92" t="s">
        <v>1815</v>
      </c>
      <c r="B813" s="92" t="s">
        <v>504</v>
      </c>
      <c r="C813" s="100" t="s">
        <v>1956</v>
      </c>
      <c r="D813" s="102">
        <v>1</v>
      </c>
      <c r="E813" s="102" t="s">
        <v>1306</v>
      </c>
    </row>
    <row r="814" spans="1:5" x14ac:dyDescent="0.35">
      <c r="A814" s="92" t="s">
        <v>784</v>
      </c>
      <c r="B814" s="92" t="s">
        <v>497</v>
      </c>
      <c r="C814" s="100" t="s">
        <v>207</v>
      </c>
      <c r="D814" s="102">
        <v>1</v>
      </c>
      <c r="E814" s="102" t="s">
        <v>142</v>
      </c>
    </row>
    <row r="815" spans="1:5" x14ac:dyDescent="0.35">
      <c r="A815" s="92" t="s">
        <v>1100</v>
      </c>
      <c r="B815" s="92" t="s">
        <v>520</v>
      </c>
      <c r="C815" s="100" t="s">
        <v>1971</v>
      </c>
      <c r="D815" s="102">
        <v>0.66448214359782654</v>
      </c>
      <c r="E815" s="102" t="s">
        <v>1761</v>
      </c>
    </row>
    <row r="816" spans="1:5" x14ac:dyDescent="0.35">
      <c r="A816" s="92" t="s">
        <v>1595</v>
      </c>
      <c r="B816" s="92" t="s">
        <v>1227</v>
      </c>
      <c r="C816" s="100" t="s">
        <v>1971</v>
      </c>
      <c r="D816" s="102">
        <v>0.33554274337384382</v>
      </c>
      <c r="E816" s="102" t="s">
        <v>1761</v>
      </c>
    </row>
    <row r="817" spans="1:5" x14ac:dyDescent="0.35">
      <c r="A817" s="163" t="s">
        <v>1797</v>
      </c>
      <c r="B817" s="163" t="s">
        <v>71</v>
      </c>
      <c r="C817" s="163" t="s">
        <v>1378</v>
      </c>
      <c r="D817" s="160">
        <v>1</v>
      </c>
      <c r="E817" s="160" t="s">
        <v>142</v>
      </c>
    </row>
    <row r="818" spans="1:5" x14ac:dyDescent="0.35">
      <c r="A818" s="163" t="s">
        <v>1795</v>
      </c>
      <c r="B818" s="163" t="s">
        <v>71</v>
      </c>
      <c r="C818" s="163" t="s">
        <v>1378</v>
      </c>
      <c r="D818" s="160">
        <v>1</v>
      </c>
      <c r="E818" s="160" t="s">
        <v>142</v>
      </c>
    </row>
    <row r="819" spans="1:5" x14ac:dyDescent="0.35">
      <c r="A819" s="163" t="s">
        <v>1894</v>
      </c>
      <c r="B819" s="163" t="s">
        <v>674</v>
      </c>
      <c r="C819" s="163" t="s">
        <v>403</v>
      </c>
      <c r="D819" s="168">
        <v>0.13291250000000002</v>
      </c>
      <c r="E819" s="160" t="s">
        <v>1130</v>
      </c>
    </row>
    <row r="820" spans="1:5" x14ac:dyDescent="0.35">
      <c r="A820" s="163" t="s">
        <v>1840</v>
      </c>
      <c r="B820" s="163" t="s">
        <v>678</v>
      </c>
      <c r="C820" s="163" t="s">
        <v>403</v>
      </c>
      <c r="D820" s="168">
        <v>0.86624999999999996</v>
      </c>
      <c r="E820" s="160" t="s">
        <v>1130</v>
      </c>
    </row>
    <row r="821" spans="1:5" x14ac:dyDescent="0.35">
      <c r="A821" s="163" t="s">
        <v>1841</v>
      </c>
      <c r="B821" s="163" t="s">
        <v>83</v>
      </c>
      <c r="C821" s="163" t="s">
        <v>1972</v>
      </c>
      <c r="D821" s="160">
        <v>1</v>
      </c>
      <c r="E821" s="160" t="s">
        <v>689</v>
      </c>
    </row>
    <row r="822" spans="1:5" x14ac:dyDescent="0.35">
      <c r="A822" s="92" t="s">
        <v>1908</v>
      </c>
      <c r="B822" s="92" t="s">
        <v>1909</v>
      </c>
      <c r="C822" s="100" t="s">
        <v>207</v>
      </c>
      <c r="D822" s="102">
        <v>0.59167346938775511</v>
      </c>
      <c r="E822" s="102" t="s">
        <v>142</v>
      </c>
    </row>
    <row r="823" spans="1:5" x14ac:dyDescent="0.35">
      <c r="A823" s="92" t="s">
        <v>1910</v>
      </c>
      <c r="B823" s="92" t="s">
        <v>1911</v>
      </c>
      <c r="C823" s="100" t="s">
        <v>207</v>
      </c>
      <c r="D823" s="102">
        <v>0.40799999999999997</v>
      </c>
      <c r="E823" s="102" t="s">
        <v>142</v>
      </c>
    </row>
    <row r="824" spans="1:5" x14ac:dyDescent="0.35">
      <c r="A824" s="92" t="s">
        <v>1947</v>
      </c>
      <c r="B824" s="92" t="s">
        <v>678</v>
      </c>
      <c r="C824" s="100" t="s">
        <v>1973</v>
      </c>
      <c r="D824" s="102">
        <v>1</v>
      </c>
      <c r="E824" s="102" t="s">
        <v>142</v>
      </c>
    </row>
    <row r="825" spans="1:5" x14ac:dyDescent="0.35">
      <c r="A825" s="92" t="s">
        <v>1232</v>
      </c>
      <c r="B825" s="92" t="s">
        <v>1227</v>
      </c>
      <c r="C825" s="100" t="s">
        <v>839</v>
      </c>
      <c r="D825" s="102">
        <v>0.5</v>
      </c>
      <c r="E825" s="102" t="s">
        <v>840</v>
      </c>
    </row>
    <row r="826" spans="1:5" x14ac:dyDescent="0.35">
      <c r="A826" s="92" t="s">
        <v>1233</v>
      </c>
      <c r="B826" s="92" t="s">
        <v>1107</v>
      </c>
      <c r="C826" s="100" t="s">
        <v>839</v>
      </c>
      <c r="D826" s="102">
        <v>0.5</v>
      </c>
      <c r="E826" s="102" t="s">
        <v>840</v>
      </c>
    </row>
    <row r="827" spans="1:5" x14ac:dyDescent="0.35">
      <c r="A827" s="92" t="s">
        <v>1816</v>
      </c>
      <c r="B827" s="92" t="s">
        <v>498</v>
      </c>
      <c r="C827" s="100" t="s">
        <v>1078</v>
      </c>
      <c r="D827" s="102">
        <v>1</v>
      </c>
      <c r="E827" s="102" t="s">
        <v>142</v>
      </c>
    </row>
    <row r="828" spans="1:5" x14ac:dyDescent="0.35">
      <c r="A828" s="92" t="s">
        <v>806</v>
      </c>
      <c r="B828" s="92" t="s">
        <v>182</v>
      </c>
      <c r="C828" s="100" t="s">
        <v>1078</v>
      </c>
      <c r="D828" s="102">
        <v>1</v>
      </c>
      <c r="E828" s="102" t="s">
        <v>142</v>
      </c>
    </row>
    <row r="829" spans="1:5" x14ac:dyDescent="0.35">
      <c r="A829" s="92" t="s">
        <v>1962</v>
      </c>
      <c r="B829" s="92" t="s">
        <v>140</v>
      </c>
      <c r="C829" s="100" t="s">
        <v>1998</v>
      </c>
      <c r="D829" s="102">
        <v>0.6</v>
      </c>
      <c r="E829" s="102" t="s">
        <v>840</v>
      </c>
    </row>
    <row r="830" spans="1:5" x14ac:dyDescent="0.35">
      <c r="A830" s="92" t="s">
        <v>1847</v>
      </c>
      <c r="B830" s="92" t="s">
        <v>71</v>
      </c>
      <c r="C830" s="100" t="s">
        <v>1998</v>
      </c>
      <c r="D830" s="102">
        <v>0.40040816326530615</v>
      </c>
      <c r="E830" s="102" t="s">
        <v>840</v>
      </c>
    </row>
    <row r="831" spans="1:5" x14ac:dyDescent="0.35">
      <c r="A831" s="92" t="s">
        <v>1967</v>
      </c>
      <c r="B831" s="92" t="s">
        <v>949</v>
      </c>
      <c r="C831" s="100" t="s">
        <v>1999</v>
      </c>
      <c r="D831" s="102">
        <v>0.27346938775510204</v>
      </c>
      <c r="E831" s="102" t="s">
        <v>840</v>
      </c>
    </row>
    <row r="832" spans="1:5" x14ac:dyDescent="0.35">
      <c r="A832" s="92" t="s">
        <v>1968</v>
      </c>
      <c r="B832" s="92" t="s">
        <v>13</v>
      </c>
      <c r="C832" s="100" t="s">
        <v>1999</v>
      </c>
      <c r="D832" s="102">
        <v>0.1476326530612245</v>
      </c>
      <c r="E832" s="102" t="s">
        <v>840</v>
      </c>
    </row>
    <row r="833" spans="1:5" x14ac:dyDescent="0.35">
      <c r="A833" s="92" t="s">
        <v>1969</v>
      </c>
      <c r="B833" s="92" t="s">
        <v>102</v>
      </c>
      <c r="C833" s="100" t="s">
        <v>1999</v>
      </c>
      <c r="D833" s="102">
        <v>0.24265306122448979</v>
      </c>
      <c r="E833" s="102" t="s">
        <v>840</v>
      </c>
    </row>
    <row r="834" spans="1:5" x14ac:dyDescent="0.35">
      <c r="A834" s="92" t="s">
        <v>1970</v>
      </c>
      <c r="B834" s="92" t="s">
        <v>1590</v>
      </c>
      <c r="C834" s="100" t="s">
        <v>1999</v>
      </c>
      <c r="D834" s="102">
        <v>0.15779591836734694</v>
      </c>
      <c r="E834" s="102" t="s">
        <v>840</v>
      </c>
    </row>
    <row r="835" spans="1:5" x14ac:dyDescent="0.35">
      <c r="A835" s="92" t="s">
        <v>1984</v>
      </c>
      <c r="B835" s="92" t="s">
        <v>11</v>
      </c>
      <c r="C835" s="100" t="s">
        <v>1999</v>
      </c>
      <c r="D835" s="102">
        <v>0.17848979591836733</v>
      </c>
      <c r="E835" s="102" t="s">
        <v>840</v>
      </c>
    </row>
    <row r="836" spans="1:5" x14ac:dyDescent="0.35">
      <c r="A836" s="92" t="s">
        <v>1948</v>
      </c>
      <c r="B836" s="92" t="s">
        <v>317</v>
      </c>
      <c r="C836" s="100" t="s">
        <v>1957</v>
      </c>
      <c r="D836" s="102">
        <v>1</v>
      </c>
      <c r="E836" s="102" t="s">
        <v>142</v>
      </c>
    </row>
    <row r="837" spans="1:5" x14ac:dyDescent="0.35">
      <c r="A837" s="92" t="s">
        <v>1949</v>
      </c>
      <c r="B837" s="92" t="s">
        <v>1227</v>
      </c>
      <c r="C837" s="100" t="s">
        <v>1957</v>
      </c>
      <c r="D837" s="102">
        <v>1</v>
      </c>
      <c r="E837" s="102" t="s">
        <v>142</v>
      </c>
    </row>
    <row r="838" spans="1:5" x14ac:dyDescent="0.35">
      <c r="A838" s="92" t="s">
        <v>1817</v>
      </c>
      <c r="B838" s="92" t="s">
        <v>498</v>
      </c>
      <c r="C838" s="100" t="s">
        <v>207</v>
      </c>
      <c r="D838" s="102">
        <v>1</v>
      </c>
      <c r="E838" s="102" t="s">
        <v>142</v>
      </c>
    </row>
    <row r="839" spans="1:5" x14ac:dyDescent="0.35">
      <c r="A839" s="92" t="s">
        <v>812</v>
      </c>
      <c r="B839" s="92" t="s">
        <v>185</v>
      </c>
      <c r="C839" s="100" t="s">
        <v>2000</v>
      </c>
      <c r="D839" s="102">
        <v>1</v>
      </c>
      <c r="E839" s="102" t="s">
        <v>840</v>
      </c>
    </row>
    <row r="840" spans="1:5" x14ac:dyDescent="0.35">
      <c r="A840" s="92" t="s">
        <v>1809</v>
      </c>
      <c r="B840" s="92" t="s">
        <v>39</v>
      </c>
      <c r="C840" s="100" t="s">
        <v>1957</v>
      </c>
      <c r="D840" s="102">
        <v>1</v>
      </c>
      <c r="E840" s="102" t="s">
        <v>142</v>
      </c>
    </row>
    <row r="841" spans="1:5" x14ac:dyDescent="0.35">
      <c r="A841" s="163" t="s">
        <v>1843</v>
      </c>
      <c r="B841" s="163" t="s">
        <v>949</v>
      </c>
      <c r="C841" s="163" t="s">
        <v>1129</v>
      </c>
      <c r="D841" s="160">
        <v>1</v>
      </c>
      <c r="E841" s="160" t="s">
        <v>1130</v>
      </c>
    </row>
    <row r="842" spans="1:5" x14ac:dyDescent="0.35">
      <c r="A842" s="163" t="s">
        <v>1844</v>
      </c>
      <c r="B842" s="163" t="s">
        <v>949</v>
      </c>
      <c r="C842" s="163" t="s">
        <v>2001</v>
      </c>
      <c r="D842" s="160">
        <v>1</v>
      </c>
      <c r="E842" s="160" t="s">
        <v>1352</v>
      </c>
    </row>
    <row r="843" spans="1:5" x14ac:dyDescent="0.35">
      <c r="A843" s="163" t="s">
        <v>1796</v>
      </c>
      <c r="B843" s="163" t="s">
        <v>71</v>
      </c>
      <c r="C843" s="163" t="s">
        <v>1378</v>
      </c>
      <c r="D843" s="160">
        <v>1</v>
      </c>
      <c r="E843" s="160" t="s">
        <v>142</v>
      </c>
    </row>
    <row r="844" spans="1:5" x14ac:dyDescent="0.35">
      <c r="A844" s="163" t="s">
        <v>1866</v>
      </c>
      <c r="B844" s="163" t="s">
        <v>949</v>
      </c>
      <c r="C844" s="163" t="s">
        <v>2002</v>
      </c>
      <c r="D844" s="160">
        <v>1</v>
      </c>
      <c r="E844" s="160" t="s">
        <v>142</v>
      </c>
    </row>
    <row r="845" spans="1:5" x14ac:dyDescent="0.35">
      <c r="A845" s="163" t="s">
        <v>1867</v>
      </c>
      <c r="B845" s="163" t="s">
        <v>949</v>
      </c>
      <c r="C845" s="163" t="s">
        <v>2002</v>
      </c>
      <c r="D845" s="160">
        <v>1</v>
      </c>
      <c r="E845" s="160" t="s">
        <v>142</v>
      </c>
    </row>
    <row r="846" spans="1:5" x14ac:dyDescent="0.35">
      <c r="A846" s="163" t="s">
        <v>1868</v>
      </c>
      <c r="B846" s="163" t="s">
        <v>949</v>
      </c>
      <c r="C846" s="163" t="s">
        <v>2002</v>
      </c>
      <c r="D846" s="160">
        <v>1</v>
      </c>
      <c r="E846" s="160" t="s">
        <v>142</v>
      </c>
    </row>
    <row r="847" spans="1:5" x14ac:dyDescent="0.35">
      <c r="A847" s="92" t="s">
        <v>1913</v>
      </c>
      <c r="B847" s="92" t="s">
        <v>427</v>
      </c>
      <c r="C847" s="100" t="s">
        <v>2003</v>
      </c>
      <c r="D847" s="102">
        <v>1</v>
      </c>
      <c r="E847" s="102" t="s">
        <v>2004</v>
      </c>
    </row>
    <row r="848" spans="1:5" x14ac:dyDescent="0.35">
      <c r="A848" s="92" t="s">
        <v>1928</v>
      </c>
      <c r="B848" s="92" t="s">
        <v>427</v>
      </c>
      <c r="C848" s="100" t="s">
        <v>2003</v>
      </c>
      <c r="D848" s="102">
        <v>1</v>
      </c>
      <c r="E848" s="102" t="s">
        <v>2004</v>
      </c>
    </row>
    <row r="849" spans="1:5" x14ac:dyDescent="0.35">
      <c r="A849" s="92" t="s">
        <v>1920</v>
      </c>
      <c r="B849" s="92" t="s">
        <v>427</v>
      </c>
      <c r="C849" s="100" t="s">
        <v>2003</v>
      </c>
      <c r="D849" s="102">
        <v>1</v>
      </c>
      <c r="E849" s="102" t="s">
        <v>2004</v>
      </c>
    </row>
    <row r="850" spans="1:5" x14ac:dyDescent="0.35">
      <c r="A850" s="92" t="s">
        <v>1922</v>
      </c>
      <c r="B850" s="92" t="s">
        <v>427</v>
      </c>
      <c r="C850" s="100" t="s">
        <v>2003</v>
      </c>
      <c r="D850" s="102">
        <v>1</v>
      </c>
      <c r="E850" s="102" t="s">
        <v>2004</v>
      </c>
    </row>
    <row r="851" spans="1:5" x14ac:dyDescent="0.35">
      <c r="A851" s="92" t="s">
        <v>1923</v>
      </c>
      <c r="B851" s="92" t="s">
        <v>427</v>
      </c>
      <c r="C851" s="100" t="s">
        <v>2003</v>
      </c>
      <c r="D851" s="102">
        <v>1</v>
      </c>
      <c r="E851" s="102" t="s">
        <v>2004</v>
      </c>
    </row>
    <row r="852" spans="1:5" x14ac:dyDescent="0.35">
      <c r="A852" s="92" t="s">
        <v>1924</v>
      </c>
      <c r="B852" s="92" t="s">
        <v>427</v>
      </c>
      <c r="C852" s="100" t="s">
        <v>2003</v>
      </c>
      <c r="D852" s="102">
        <v>1</v>
      </c>
      <c r="E852" s="102" t="s">
        <v>2004</v>
      </c>
    </row>
    <row r="853" spans="1:5" x14ac:dyDescent="0.35">
      <c r="A853" s="92" t="s">
        <v>1975</v>
      </c>
      <c r="B853" s="92" t="s">
        <v>427</v>
      </c>
      <c r="C853" s="100" t="s">
        <v>2003</v>
      </c>
      <c r="D853" s="102">
        <v>1</v>
      </c>
      <c r="E853" s="102" t="s">
        <v>2004</v>
      </c>
    </row>
    <row r="854" spans="1:5" x14ac:dyDescent="0.35">
      <c r="A854" s="92" t="s">
        <v>1929</v>
      </c>
      <c r="B854" s="92" t="s">
        <v>102</v>
      </c>
      <c r="C854" s="100" t="s">
        <v>2003</v>
      </c>
      <c r="D854" s="102">
        <v>1</v>
      </c>
      <c r="E854" s="102" t="s">
        <v>2004</v>
      </c>
    </row>
    <row r="855" spans="1:5" x14ac:dyDescent="0.35">
      <c r="A855" s="92" t="s">
        <v>1925</v>
      </c>
      <c r="B855" s="92" t="s">
        <v>427</v>
      </c>
      <c r="C855" s="100" t="s">
        <v>2003</v>
      </c>
      <c r="D855" s="102">
        <v>1</v>
      </c>
      <c r="E855" s="102" t="s">
        <v>2004</v>
      </c>
    </row>
    <row r="856" spans="1:5" x14ac:dyDescent="0.35">
      <c r="A856" s="92" t="s">
        <v>1926</v>
      </c>
      <c r="B856" s="92" t="s">
        <v>427</v>
      </c>
      <c r="C856" s="100" t="s">
        <v>2003</v>
      </c>
      <c r="D856" s="102">
        <v>1</v>
      </c>
      <c r="E856" s="102" t="s">
        <v>2004</v>
      </c>
    </row>
    <row r="857" spans="1:5" x14ac:dyDescent="0.35">
      <c r="A857" s="92" t="s">
        <v>1927</v>
      </c>
      <c r="B857" s="92" t="s">
        <v>427</v>
      </c>
      <c r="C857" s="100" t="s">
        <v>2003</v>
      </c>
      <c r="D857" s="102">
        <v>1</v>
      </c>
      <c r="E857" s="102" t="s">
        <v>2004</v>
      </c>
    </row>
    <row r="858" spans="1:5" x14ac:dyDescent="0.35">
      <c r="A858" s="92" t="s">
        <v>1914</v>
      </c>
      <c r="B858" s="92" t="s">
        <v>427</v>
      </c>
      <c r="C858" s="100" t="s">
        <v>2003</v>
      </c>
      <c r="D858" s="102">
        <v>1</v>
      </c>
      <c r="E858" s="102" t="s">
        <v>2004</v>
      </c>
    </row>
    <row r="859" spans="1:5" x14ac:dyDescent="0.35">
      <c r="A859" s="92" t="s">
        <v>1939</v>
      </c>
      <c r="B859" s="92" t="s">
        <v>102</v>
      </c>
      <c r="C859" s="100" t="s">
        <v>2003</v>
      </c>
      <c r="D859" s="102">
        <v>1</v>
      </c>
      <c r="E859" s="102" t="s">
        <v>2004</v>
      </c>
    </row>
    <row r="860" spans="1:5" x14ac:dyDescent="0.35">
      <c r="A860" s="92" t="s">
        <v>1943</v>
      </c>
      <c r="B860" s="92" t="s">
        <v>102</v>
      </c>
      <c r="C860" s="100" t="s">
        <v>2003</v>
      </c>
      <c r="D860" s="102">
        <v>1</v>
      </c>
      <c r="E860" s="102" t="s">
        <v>2004</v>
      </c>
    </row>
    <row r="861" spans="1:5" x14ac:dyDescent="0.35">
      <c r="A861" s="92" t="s">
        <v>1916</v>
      </c>
      <c r="B861" s="92" t="s">
        <v>427</v>
      </c>
      <c r="C861" s="100" t="s">
        <v>2003</v>
      </c>
      <c r="D861" s="102">
        <v>1</v>
      </c>
      <c r="E861" s="102" t="s">
        <v>2004</v>
      </c>
    </row>
    <row r="862" spans="1:5" x14ac:dyDescent="0.35">
      <c r="A862" s="92" t="s">
        <v>1917</v>
      </c>
      <c r="B862" s="92" t="s">
        <v>427</v>
      </c>
      <c r="C862" s="100" t="s">
        <v>2003</v>
      </c>
      <c r="D862" s="102">
        <v>1</v>
      </c>
      <c r="E862" s="102" t="s">
        <v>2004</v>
      </c>
    </row>
    <row r="863" spans="1:5" x14ac:dyDescent="0.35">
      <c r="A863" s="92" t="s">
        <v>1918</v>
      </c>
      <c r="B863" s="92" t="s">
        <v>427</v>
      </c>
      <c r="C863" s="100" t="s">
        <v>2003</v>
      </c>
      <c r="D863" s="102">
        <v>1</v>
      </c>
      <c r="E863" s="102" t="s">
        <v>2004</v>
      </c>
    </row>
    <row r="864" spans="1:5" x14ac:dyDescent="0.35">
      <c r="A864" s="92" t="s">
        <v>1919</v>
      </c>
      <c r="B864" s="92" t="s">
        <v>427</v>
      </c>
      <c r="C864" s="100" t="s">
        <v>2003</v>
      </c>
      <c r="D864" s="102">
        <v>1</v>
      </c>
      <c r="E864" s="102" t="s">
        <v>2004</v>
      </c>
    </row>
    <row r="865" spans="1:5" x14ac:dyDescent="0.35">
      <c r="A865" s="92" t="s">
        <v>1921</v>
      </c>
      <c r="B865" s="92" t="s">
        <v>427</v>
      </c>
      <c r="C865" s="100" t="s">
        <v>2003</v>
      </c>
      <c r="D865" s="102">
        <v>1</v>
      </c>
      <c r="E865" s="102" t="s">
        <v>2004</v>
      </c>
    </row>
    <row r="866" spans="1:5" x14ac:dyDescent="0.35">
      <c r="A866" s="92" t="s">
        <v>1941</v>
      </c>
      <c r="B866" s="92" t="s">
        <v>102</v>
      </c>
      <c r="C866" s="100" t="s">
        <v>2003</v>
      </c>
      <c r="D866" s="102">
        <v>1</v>
      </c>
      <c r="E866" s="102" t="s">
        <v>2004</v>
      </c>
    </row>
    <row r="867" spans="1:5" x14ac:dyDescent="0.35">
      <c r="A867" s="92" t="s">
        <v>1942</v>
      </c>
      <c r="B867" s="92" t="s">
        <v>102</v>
      </c>
      <c r="C867" s="100" t="s">
        <v>2003</v>
      </c>
      <c r="D867" s="102">
        <v>1</v>
      </c>
      <c r="E867" s="102" t="s">
        <v>2004</v>
      </c>
    </row>
    <row r="868" spans="1:5" x14ac:dyDescent="0.35">
      <c r="A868" s="92" t="s">
        <v>1945</v>
      </c>
      <c r="B868" s="92" t="s">
        <v>102</v>
      </c>
      <c r="C868" s="100" t="s">
        <v>2003</v>
      </c>
      <c r="D868" s="102">
        <v>1</v>
      </c>
      <c r="E868" s="102" t="s">
        <v>2004</v>
      </c>
    </row>
    <row r="869" spans="1:5" x14ac:dyDescent="0.35">
      <c r="A869" s="92" t="s">
        <v>1915</v>
      </c>
      <c r="B869" s="92" t="s">
        <v>427</v>
      </c>
      <c r="C869" s="100" t="s">
        <v>2003</v>
      </c>
      <c r="D869" s="102">
        <v>1</v>
      </c>
      <c r="E869" s="102" t="s">
        <v>2004</v>
      </c>
    </row>
    <row r="870" spans="1:5" x14ac:dyDescent="0.35">
      <c r="A870" s="92" t="s">
        <v>1946</v>
      </c>
      <c r="B870" s="92" t="s">
        <v>102</v>
      </c>
      <c r="C870" s="100" t="s">
        <v>2003</v>
      </c>
      <c r="D870" s="102">
        <v>1</v>
      </c>
      <c r="E870" s="102" t="s">
        <v>2004</v>
      </c>
    </row>
    <row r="871" spans="1:5" x14ac:dyDescent="0.35">
      <c r="A871" s="92" t="s">
        <v>1930</v>
      </c>
      <c r="B871" s="92" t="s">
        <v>102</v>
      </c>
      <c r="C871" s="100" t="s">
        <v>2003</v>
      </c>
      <c r="D871" s="102">
        <v>1</v>
      </c>
      <c r="E871" s="102" t="s">
        <v>2004</v>
      </c>
    </row>
    <row r="872" spans="1:5" x14ac:dyDescent="0.35">
      <c r="A872" s="92" t="s">
        <v>1931</v>
      </c>
      <c r="B872" s="92" t="s">
        <v>102</v>
      </c>
      <c r="C872" s="100" t="s">
        <v>2003</v>
      </c>
      <c r="D872" s="102">
        <v>1</v>
      </c>
      <c r="E872" s="102" t="s">
        <v>2004</v>
      </c>
    </row>
    <row r="873" spans="1:5" x14ac:dyDescent="0.35">
      <c r="A873" s="92" t="s">
        <v>1944</v>
      </c>
      <c r="B873" s="92" t="s">
        <v>102</v>
      </c>
      <c r="C873" s="100" t="s">
        <v>2003</v>
      </c>
      <c r="D873" s="102">
        <v>1</v>
      </c>
      <c r="E873" s="102" t="s">
        <v>2004</v>
      </c>
    </row>
    <row r="874" spans="1:5" x14ac:dyDescent="0.35">
      <c r="A874" s="92" t="s">
        <v>1933</v>
      </c>
      <c r="B874" s="92" t="s">
        <v>102</v>
      </c>
      <c r="C874" s="100" t="s">
        <v>2003</v>
      </c>
      <c r="D874" s="102">
        <v>1</v>
      </c>
      <c r="E874" s="102" t="s">
        <v>2004</v>
      </c>
    </row>
    <row r="875" spans="1:5" x14ac:dyDescent="0.35">
      <c r="A875" s="92" t="s">
        <v>1932</v>
      </c>
      <c r="B875" s="92" t="s">
        <v>102</v>
      </c>
      <c r="C875" s="100" t="s">
        <v>2003</v>
      </c>
      <c r="D875" s="102">
        <v>1</v>
      </c>
      <c r="E875" s="102" t="s">
        <v>2004</v>
      </c>
    </row>
    <row r="876" spans="1:5" x14ac:dyDescent="0.35">
      <c r="A876" s="92" t="s">
        <v>1934</v>
      </c>
      <c r="B876" s="92" t="s">
        <v>102</v>
      </c>
      <c r="C876" s="100" t="s">
        <v>2003</v>
      </c>
      <c r="D876" s="102">
        <v>1</v>
      </c>
      <c r="E876" s="102" t="s">
        <v>2004</v>
      </c>
    </row>
    <row r="877" spans="1:5" x14ac:dyDescent="0.35">
      <c r="A877" s="92" t="s">
        <v>1935</v>
      </c>
      <c r="B877" s="92" t="s">
        <v>102</v>
      </c>
      <c r="C877" s="100" t="s">
        <v>2003</v>
      </c>
      <c r="D877" s="102">
        <v>1</v>
      </c>
      <c r="E877" s="102" t="s">
        <v>2004</v>
      </c>
    </row>
    <row r="878" spans="1:5" x14ac:dyDescent="0.35">
      <c r="A878" s="92" t="s">
        <v>1936</v>
      </c>
      <c r="B878" s="92" t="s">
        <v>102</v>
      </c>
      <c r="C878" s="100" t="s">
        <v>2003</v>
      </c>
      <c r="D878" s="102">
        <v>1</v>
      </c>
      <c r="E878" s="102" t="s">
        <v>2004</v>
      </c>
    </row>
    <row r="879" spans="1:5" x14ac:dyDescent="0.35">
      <c r="A879" s="92" t="s">
        <v>1937</v>
      </c>
      <c r="B879" s="92" t="s">
        <v>102</v>
      </c>
      <c r="C879" s="100" t="s">
        <v>2003</v>
      </c>
      <c r="D879" s="102">
        <v>1</v>
      </c>
      <c r="E879" s="102" t="s">
        <v>2004</v>
      </c>
    </row>
    <row r="880" spans="1:5" x14ac:dyDescent="0.35">
      <c r="A880" s="92" t="s">
        <v>1938</v>
      </c>
      <c r="B880" s="92" t="s">
        <v>102</v>
      </c>
      <c r="C880" s="100" t="s">
        <v>2003</v>
      </c>
      <c r="D880" s="102">
        <v>1</v>
      </c>
      <c r="E880" s="102" t="s">
        <v>2004</v>
      </c>
    </row>
    <row r="881" spans="1:5" x14ac:dyDescent="0.35">
      <c r="A881" s="92" t="s">
        <v>1940</v>
      </c>
      <c r="B881" s="92" t="s">
        <v>102</v>
      </c>
      <c r="C881" s="100" t="s">
        <v>2003</v>
      </c>
      <c r="D881" s="102">
        <v>1</v>
      </c>
      <c r="E881" s="102" t="s">
        <v>2004</v>
      </c>
    </row>
    <row r="882" spans="1:5" x14ac:dyDescent="0.35">
      <c r="A882" s="163" t="s">
        <v>1839</v>
      </c>
      <c r="B882" s="163" t="s">
        <v>13</v>
      </c>
      <c r="C882" s="163" t="s">
        <v>2005</v>
      </c>
      <c r="D882" s="160">
        <v>1</v>
      </c>
      <c r="E882" s="160" t="s">
        <v>2006</v>
      </c>
    </row>
    <row r="883" spans="1:5" x14ac:dyDescent="0.35">
      <c r="A883" s="163" t="s">
        <v>1869</v>
      </c>
      <c r="B883" s="163" t="s">
        <v>949</v>
      </c>
      <c r="C883" s="163" t="s">
        <v>2007</v>
      </c>
      <c r="D883" s="160">
        <v>1</v>
      </c>
      <c r="E883" s="160" t="s">
        <v>840</v>
      </c>
    </row>
    <row r="884" spans="1:5" x14ac:dyDescent="0.35">
      <c r="A884" s="163" t="s">
        <v>1852</v>
      </c>
      <c r="B884" s="163" t="s">
        <v>949</v>
      </c>
      <c r="C884" s="163" t="s">
        <v>2007</v>
      </c>
      <c r="D884" s="160">
        <v>1</v>
      </c>
      <c r="E884" s="160" t="s">
        <v>840</v>
      </c>
    </row>
    <row r="885" spans="1:5" x14ac:dyDescent="0.35">
      <c r="A885" s="163" t="s">
        <v>1853</v>
      </c>
      <c r="B885" s="163" t="s">
        <v>949</v>
      </c>
      <c r="C885" s="163" t="s">
        <v>2007</v>
      </c>
      <c r="D885" s="160">
        <v>1</v>
      </c>
      <c r="E885" s="160" t="s">
        <v>840</v>
      </c>
    </row>
    <row r="886" spans="1:5" x14ac:dyDescent="0.35">
      <c r="A886" s="163" t="s">
        <v>1854</v>
      </c>
      <c r="B886" s="163" t="s">
        <v>949</v>
      </c>
      <c r="C886" s="163" t="s">
        <v>2007</v>
      </c>
      <c r="D886" s="160">
        <v>1</v>
      </c>
      <c r="E886" s="160" t="s">
        <v>840</v>
      </c>
    </row>
    <row r="887" spans="1:5" x14ac:dyDescent="0.35">
      <c r="A887" s="163" t="s">
        <v>1855</v>
      </c>
      <c r="B887" s="163" t="s">
        <v>949</v>
      </c>
      <c r="C887" s="163" t="s">
        <v>2007</v>
      </c>
      <c r="D887" s="160">
        <v>1</v>
      </c>
      <c r="E887" s="160" t="s">
        <v>840</v>
      </c>
    </row>
    <row r="888" spans="1:5" x14ac:dyDescent="0.35">
      <c r="A888" s="163" t="s">
        <v>1897</v>
      </c>
      <c r="B888" s="163" t="s">
        <v>216</v>
      </c>
      <c r="C888" s="163" t="s">
        <v>1378</v>
      </c>
      <c r="D888" s="160">
        <v>1</v>
      </c>
      <c r="E888" s="160" t="s">
        <v>142</v>
      </c>
    </row>
    <row r="889" spans="1:5" x14ac:dyDescent="0.35">
      <c r="A889" s="163" t="s">
        <v>1903</v>
      </c>
      <c r="B889" s="163" t="s">
        <v>678</v>
      </c>
      <c r="C889" s="163" t="s">
        <v>2008</v>
      </c>
      <c r="D889" s="160">
        <v>1</v>
      </c>
      <c r="E889" s="160" t="s">
        <v>2009</v>
      </c>
    </row>
    <row r="890" spans="1:5" x14ac:dyDescent="0.35">
      <c r="A890" s="163" t="s">
        <v>1895</v>
      </c>
      <c r="B890" s="163" t="s">
        <v>674</v>
      </c>
      <c r="C890" s="163" t="s">
        <v>1378</v>
      </c>
      <c r="D890" s="160">
        <v>1</v>
      </c>
      <c r="E890" s="160" t="s">
        <v>142</v>
      </c>
    </row>
    <row r="891" spans="1:5" x14ac:dyDescent="0.35">
      <c r="A891" s="163" t="s">
        <v>1900</v>
      </c>
      <c r="B891" s="163" t="s">
        <v>674</v>
      </c>
      <c r="C891" s="163" t="s">
        <v>1378</v>
      </c>
      <c r="D891" s="160">
        <v>1</v>
      </c>
      <c r="E891" s="160" t="s">
        <v>142</v>
      </c>
    </row>
    <row r="892" spans="1:5" x14ac:dyDescent="0.35">
      <c r="A892" s="163" t="s">
        <v>1901</v>
      </c>
      <c r="B892" s="163" t="s">
        <v>674</v>
      </c>
      <c r="C892" s="163" t="s">
        <v>1378</v>
      </c>
      <c r="D892" s="160">
        <v>1</v>
      </c>
      <c r="E892" s="160" t="s">
        <v>142</v>
      </c>
    </row>
    <row r="893" spans="1:5" x14ac:dyDescent="0.35">
      <c r="A893" s="163" t="s">
        <v>1904</v>
      </c>
      <c r="B893" s="163" t="s">
        <v>678</v>
      </c>
      <c r="C893" s="163" t="s">
        <v>1307</v>
      </c>
      <c r="D893" s="160">
        <v>1</v>
      </c>
      <c r="E893" s="160" t="s">
        <v>1303</v>
      </c>
    </row>
    <row r="894" spans="1:5" x14ac:dyDescent="0.35">
      <c r="A894" s="163" t="s">
        <v>1842</v>
      </c>
      <c r="B894" s="163" t="s">
        <v>949</v>
      </c>
      <c r="C894" s="163" t="s">
        <v>2007</v>
      </c>
      <c r="D894" s="160">
        <v>1</v>
      </c>
      <c r="E894" s="160" t="s">
        <v>840</v>
      </c>
    </row>
    <row r="895" spans="1:5" x14ac:dyDescent="0.35">
      <c r="A895" s="163" t="s">
        <v>1986</v>
      </c>
      <c r="B895" s="163" t="s">
        <v>949</v>
      </c>
      <c r="C895" s="163" t="s">
        <v>2007</v>
      </c>
      <c r="D895" s="160">
        <v>1</v>
      </c>
      <c r="E895" s="160" t="s">
        <v>840</v>
      </c>
    </row>
    <row r="896" spans="1:5" x14ac:dyDescent="0.35">
      <c r="A896" s="163" t="s">
        <v>1985</v>
      </c>
      <c r="B896" s="163" t="s">
        <v>949</v>
      </c>
      <c r="C896" s="163" t="s">
        <v>2007</v>
      </c>
      <c r="D896" s="160">
        <v>1</v>
      </c>
      <c r="E896" s="160" t="s">
        <v>840</v>
      </c>
    </row>
    <row r="897" spans="1:5" x14ac:dyDescent="0.35">
      <c r="A897" s="92" t="s">
        <v>1780</v>
      </c>
      <c r="B897" s="92" t="s">
        <v>825</v>
      </c>
      <c r="C897" s="100" t="s">
        <v>2027</v>
      </c>
      <c r="D897" s="102">
        <v>1</v>
      </c>
      <c r="E897" s="102" t="s">
        <v>2028</v>
      </c>
    </row>
    <row r="898" spans="1:5" x14ac:dyDescent="0.35">
      <c r="A898" s="92" t="s">
        <v>1225</v>
      </c>
      <c r="B898" s="92" t="s">
        <v>524</v>
      </c>
      <c r="C898" s="100" t="s">
        <v>207</v>
      </c>
      <c r="D898" s="102">
        <v>1</v>
      </c>
      <c r="E898" s="102" t="s">
        <v>142</v>
      </c>
    </row>
    <row r="899" spans="1:5" x14ac:dyDescent="0.35">
      <c r="A899" s="92" t="s">
        <v>1822</v>
      </c>
      <c r="B899" s="92" t="s">
        <v>735</v>
      </c>
      <c r="C899" s="100" t="s">
        <v>2029</v>
      </c>
      <c r="D899" s="102">
        <v>0.5</v>
      </c>
      <c r="E899" s="102" t="s">
        <v>840</v>
      </c>
    </row>
    <row r="900" spans="1:5" x14ac:dyDescent="0.35">
      <c r="A900" s="92" t="s">
        <v>1823</v>
      </c>
      <c r="B900" s="92" t="s">
        <v>528</v>
      </c>
      <c r="C900" s="100" t="s">
        <v>2029</v>
      </c>
      <c r="D900" s="102">
        <v>0.5</v>
      </c>
      <c r="E900" s="102" t="s">
        <v>840</v>
      </c>
    </row>
    <row r="901" spans="1:5" x14ac:dyDescent="0.35">
      <c r="A901" s="92" t="s">
        <v>1987</v>
      </c>
      <c r="B901" s="92" t="s">
        <v>370</v>
      </c>
      <c r="C901" s="100" t="s">
        <v>1078</v>
      </c>
      <c r="D901" s="102">
        <v>1</v>
      </c>
      <c r="E901" s="102" t="s">
        <v>142</v>
      </c>
    </row>
    <row r="902" spans="1:5" x14ac:dyDescent="0.35">
      <c r="A902" s="92" t="s">
        <v>1960</v>
      </c>
      <c r="B902" s="92" t="s">
        <v>11</v>
      </c>
      <c r="C902" s="100" t="s">
        <v>2030</v>
      </c>
      <c r="D902" s="102">
        <v>0.5</v>
      </c>
      <c r="E902" s="102" t="s">
        <v>2004</v>
      </c>
    </row>
    <row r="903" spans="1:5" x14ac:dyDescent="0.35">
      <c r="A903" s="92" t="s">
        <v>1961</v>
      </c>
      <c r="B903" s="92" t="s">
        <v>102</v>
      </c>
      <c r="C903" s="100" t="s">
        <v>2030</v>
      </c>
      <c r="D903" s="102">
        <v>0.5</v>
      </c>
      <c r="E903" s="102" t="s">
        <v>2004</v>
      </c>
    </row>
    <row r="904" spans="1:5" x14ac:dyDescent="0.35">
      <c r="A904" s="163" t="s">
        <v>1892</v>
      </c>
      <c r="B904" s="163" t="s">
        <v>427</v>
      </c>
      <c r="C904" s="163" t="s">
        <v>2003</v>
      </c>
      <c r="D904" s="160">
        <v>1</v>
      </c>
      <c r="E904" s="160" t="s">
        <v>2004</v>
      </c>
    </row>
    <row r="905" spans="1:5" x14ac:dyDescent="0.35">
      <c r="A905" s="163" t="s">
        <v>1870</v>
      </c>
      <c r="B905" s="163" t="s">
        <v>427</v>
      </c>
      <c r="C905" s="163" t="s">
        <v>2003</v>
      </c>
      <c r="D905" s="160">
        <v>1</v>
      </c>
      <c r="E905" s="160" t="s">
        <v>2004</v>
      </c>
    </row>
    <row r="906" spans="1:5" x14ac:dyDescent="0.35">
      <c r="A906" s="163" t="s">
        <v>1871</v>
      </c>
      <c r="B906" s="163" t="s">
        <v>427</v>
      </c>
      <c r="C906" s="163" t="s">
        <v>2003</v>
      </c>
      <c r="D906" s="160">
        <v>1</v>
      </c>
      <c r="E906" s="160" t="s">
        <v>2004</v>
      </c>
    </row>
    <row r="907" spans="1:5" x14ac:dyDescent="0.35">
      <c r="A907" s="163" t="s">
        <v>1872</v>
      </c>
      <c r="B907" s="163" t="s">
        <v>427</v>
      </c>
      <c r="C907" s="163" t="s">
        <v>2003</v>
      </c>
      <c r="D907" s="160">
        <v>1</v>
      </c>
      <c r="E907" s="160" t="s">
        <v>2004</v>
      </c>
    </row>
    <row r="908" spans="1:5" x14ac:dyDescent="0.35">
      <c r="A908" s="163" t="s">
        <v>1893</v>
      </c>
      <c r="B908" s="163" t="s">
        <v>427</v>
      </c>
      <c r="C908" s="163" t="s">
        <v>2003</v>
      </c>
      <c r="D908" s="160">
        <v>1</v>
      </c>
      <c r="E908" s="160" t="s">
        <v>2004</v>
      </c>
    </row>
    <row r="909" spans="1:5" x14ac:dyDescent="0.35">
      <c r="A909" s="163" t="s">
        <v>1856</v>
      </c>
      <c r="B909" s="163" t="s">
        <v>949</v>
      </c>
      <c r="C909" s="163" t="s">
        <v>2032</v>
      </c>
      <c r="D909" s="160">
        <v>1</v>
      </c>
      <c r="E909" s="160" t="s">
        <v>142</v>
      </c>
    </row>
    <row r="910" spans="1:5" x14ac:dyDescent="0.35">
      <c r="A910" s="163" t="s">
        <v>1857</v>
      </c>
      <c r="B910" s="163" t="s">
        <v>949</v>
      </c>
      <c r="C910" s="163" t="s">
        <v>2032</v>
      </c>
      <c r="D910" s="160">
        <v>1</v>
      </c>
      <c r="E910" s="160" t="s">
        <v>142</v>
      </c>
    </row>
    <row r="911" spans="1:5" x14ac:dyDescent="0.35">
      <c r="A911" s="163" t="s">
        <v>1858</v>
      </c>
      <c r="B911" s="163" t="s">
        <v>949</v>
      </c>
      <c r="C911" s="163" t="s">
        <v>2032</v>
      </c>
      <c r="D911" s="160">
        <v>1</v>
      </c>
      <c r="E911" s="160" t="s">
        <v>142</v>
      </c>
    </row>
    <row r="912" spans="1:5" x14ac:dyDescent="0.35">
      <c r="A912" s="163" t="s">
        <v>1859</v>
      </c>
      <c r="B912" s="163" t="s">
        <v>949</v>
      </c>
      <c r="C912" s="163" t="s">
        <v>2032</v>
      </c>
      <c r="D912" s="160">
        <v>1</v>
      </c>
      <c r="E912" s="160" t="s">
        <v>142</v>
      </c>
    </row>
    <row r="913" spans="1:5" x14ac:dyDescent="0.35">
      <c r="A913" s="163" t="s">
        <v>1838</v>
      </c>
      <c r="B913" s="163" t="s">
        <v>13</v>
      </c>
      <c r="C913" s="163" t="s">
        <v>2033</v>
      </c>
      <c r="D913" s="160">
        <v>1</v>
      </c>
      <c r="E913" s="160" t="s">
        <v>1352</v>
      </c>
    </row>
    <row r="914" spans="1:5" x14ac:dyDescent="0.35">
      <c r="A914" s="163" t="s">
        <v>1905</v>
      </c>
      <c r="B914" s="163" t="s">
        <v>85</v>
      </c>
      <c r="C914" s="163" t="s">
        <v>2034</v>
      </c>
      <c r="D914" s="160">
        <v>1</v>
      </c>
      <c r="E914" s="160" t="s">
        <v>840</v>
      </c>
    </row>
    <row r="915" spans="1:5" x14ac:dyDescent="0.35">
      <c r="A915" s="163" t="s">
        <v>1896</v>
      </c>
      <c r="B915" s="163" t="s">
        <v>678</v>
      </c>
      <c r="C915" s="163" t="s">
        <v>403</v>
      </c>
      <c r="D915" s="160">
        <v>1</v>
      </c>
      <c r="E915" s="160" t="s">
        <v>142</v>
      </c>
    </row>
    <row r="916" spans="1:5" x14ac:dyDescent="0.35">
      <c r="A916" s="163" t="s">
        <v>1898</v>
      </c>
      <c r="B916" s="163" t="s">
        <v>216</v>
      </c>
      <c r="C916" s="163" t="s">
        <v>403</v>
      </c>
      <c r="D916" s="160">
        <v>1</v>
      </c>
      <c r="E916" s="160" t="s">
        <v>142</v>
      </c>
    </row>
    <row r="917" spans="1:5" x14ac:dyDescent="0.35">
      <c r="A917" s="163" t="s">
        <v>1902</v>
      </c>
      <c r="B917" s="163" t="s">
        <v>674</v>
      </c>
      <c r="C917" s="163" t="s">
        <v>2032</v>
      </c>
      <c r="D917" s="160">
        <v>1</v>
      </c>
      <c r="E917" s="160" t="s">
        <v>142</v>
      </c>
    </row>
    <row r="918" spans="1:5" x14ac:dyDescent="0.35">
      <c r="A918" s="92" t="s">
        <v>1234</v>
      </c>
      <c r="B918" s="92" t="s">
        <v>524</v>
      </c>
      <c r="C918" s="163" t="s">
        <v>2062</v>
      </c>
      <c r="D918" s="168">
        <v>8.497021276595744E-2</v>
      </c>
      <c r="E918" s="160" t="s">
        <v>840</v>
      </c>
    </row>
    <row r="919" spans="1:5" x14ac:dyDescent="0.35">
      <c r="A919" s="92" t="s">
        <v>1235</v>
      </c>
      <c r="B919" s="92" t="s">
        <v>1109</v>
      </c>
      <c r="C919" s="163" t="s">
        <v>2062</v>
      </c>
      <c r="D919" s="168">
        <v>0.42539574468085101</v>
      </c>
      <c r="E919" s="160" t="s">
        <v>840</v>
      </c>
    </row>
    <row r="920" spans="1:5" x14ac:dyDescent="0.35">
      <c r="A920" s="92" t="s">
        <v>1236</v>
      </c>
      <c r="B920" s="92" t="s">
        <v>1105</v>
      </c>
      <c r="C920" s="163" t="s">
        <v>2062</v>
      </c>
      <c r="D920" s="168">
        <v>0.29770212765957449</v>
      </c>
      <c r="E920" s="160" t="s">
        <v>840</v>
      </c>
    </row>
    <row r="921" spans="1:5" x14ac:dyDescent="0.35">
      <c r="A921" s="92" t="s">
        <v>1237</v>
      </c>
      <c r="B921" s="92" t="s">
        <v>1107</v>
      </c>
      <c r="C921" s="163" t="s">
        <v>2062</v>
      </c>
      <c r="D921" s="168">
        <v>0.19118297872340426</v>
      </c>
      <c r="E921" s="160" t="s">
        <v>840</v>
      </c>
    </row>
    <row r="922" spans="1:5" x14ac:dyDescent="0.35">
      <c r="A922" s="92" t="s">
        <v>1988</v>
      </c>
      <c r="B922" s="92" t="s">
        <v>498</v>
      </c>
      <c r="C922" s="163" t="s">
        <v>207</v>
      </c>
      <c r="D922" s="168">
        <v>1</v>
      </c>
      <c r="E922" s="160" t="s">
        <v>142</v>
      </c>
    </row>
    <row r="923" spans="1:5" x14ac:dyDescent="0.35">
      <c r="A923" s="92" t="s">
        <v>2015</v>
      </c>
      <c r="B923" s="92" t="s">
        <v>39</v>
      </c>
      <c r="C923" s="100" t="s">
        <v>1078</v>
      </c>
      <c r="D923" s="102">
        <v>1</v>
      </c>
      <c r="E923" s="102" t="s">
        <v>142</v>
      </c>
    </row>
    <row r="924" spans="1:5" x14ac:dyDescent="0.35">
      <c r="A924" s="92" t="s">
        <v>1959</v>
      </c>
      <c r="B924" s="92" t="s">
        <v>13</v>
      </c>
      <c r="C924" s="100" t="s">
        <v>2063</v>
      </c>
      <c r="D924" s="102">
        <v>1</v>
      </c>
      <c r="E924" s="102" t="s">
        <v>484</v>
      </c>
    </row>
    <row r="925" spans="1:5" x14ac:dyDescent="0.35">
      <c r="A925" s="92" t="s">
        <v>2018</v>
      </c>
      <c r="B925" s="92" t="s">
        <v>492</v>
      </c>
      <c r="C925" s="100" t="s">
        <v>2062</v>
      </c>
      <c r="D925" s="102">
        <v>1</v>
      </c>
      <c r="E925" s="102" t="s">
        <v>840</v>
      </c>
    </row>
    <row r="926" spans="1:5" x14ac:dyDescent="0.35">
      <c r="A926" s="92" t="s">
        <v>2020</v>
      </c>
      <c r="B926" s="92" t="s">
        <v>39</v>
      </c>
      <c r="C926" s="100" t="s">
        <v>1078</v>
      </c>
      <c r="D926" s="102">
        <v>1</v>
      </c>
      <c r="E926" s="102" t="s">
        <v>142</v>
      </c>
    </row>
    <row r="927" spans="1:5" x14ac:dyDescent="0.35">
      <c r="A927" s="92" t="s">
        <v>2051</v>
      </c>
      <c r="B927" s="92" t="s">
        <v>423</v>
      </c>
      <c r="C927" s="100" t="s">
        <v>2064</v>
      </c>
      <c r="D927" s="102">
        <v>1</v>
      </c>
      <c r="E927" s="102" t="s">
        <v>840</v>
      </c>
    </row>
    <row r="928" spans="1:5" x14ac:dyDescent="0.35">
      <c r="A928" s="163" t="s">
        <v>1860</v>
      </c>
      <c r="B928" s="163" t="s">
        <v>949</v>
      </c>
      <c r="C928" s="163" t="s">
        <v>2065</v>
      </c>
      <c r="D928" s="160">
        <v>1</v>
      </c>
      <c r="E928" s="160" t="s">
        <v>142</v>
      </c>
    </row>
    <row r="929" spans="1:5" x14ac:dyDescent="0.35">
      <c r="A929" s="163" t="s">
        <v>1861</v>
      </c>
      <c r="B929" s="163" t="s">
        <v>949</v>
      </c>
      <c r="C929" s="163" t="s">
        <v>2065</v>
      </c>
      <c r="D929" s="160">
        <v>1</v>
      </c>
      <c r="E929" s="160" t="s">
        <v>142</v>
      </c>
    </row>
    <row r="930" spans="1:5" x14ac:dyDescent="0.35">
      <c r="A930" s="163" t="s">
        <v>1899</v>
      </c>
      <c r="B930" s="163" t="s">
        <v>340</v>
      </c>
      <c r="C930" s="163" t="s">
        <v>2066</v>
      </c>
      <c r="D930" s="160">
        <v>1</v>
      </c>
      <c r="E930" s="160" t="s">
        <v>1130</v>
      </c>
    </row>
    <row r="931" spans="1:5" x14ac:dyDescent="0.35">
      <c r="A931" s="163" t="s">
        <v>2053</v>
      </c>
      <c r="B931" s="163" t="s">
        <v>85</v>
      </c>
      <c r="C931" s="163" t="s">
        <v>2067</v>
      </c>
      <c r="D931" s="160">
        <v>1</v>
      </c>
      <c r="E931" s="160" t="s">
        <v>840</v>
      </c>
    </row>
    <row r="932" spans="1:5" x14ac:dyDescent="0.35">
      <c r="A932" s="163" t="s">
        <v>2054</v>
      </c>
      <c r="B932" s="163" t="s">
        <v>85</v>
      </c>
      <c r="C932" s="163" t="s">
        <v>2067</v>
      </c>
      <c r="D932" s="160">
        <v>1</v>
      </c>
      <c r="E932" s="160" t="s">
        <v>840</v>
      </c>
    </row>
    <row r="933" spans="1:5" x14ac:dyDescent="0.35">
      <c r="A933" s="163" t="s">
        <v>1873</v>
      </c>
      <c r="B933" s="163" t="s">
        <v>427</v>
      </c>
      <c r="C933" s="163" t="s">
        <v>2003</v>
      </c>
      <c r="D933" s="160">
        <v>1</v>
      </c>
      <c r="E933" s="160" t="s">
        <v>2004</v>
      </c>
    </row>
    <row r="934" spans="1:5" x14ac:dyDescent="0.35">
      <c r="A934" s="163" t="s">
        <v>1874</v>
      </c>
      <c r="B934" s="163" t="s">
        <v>427</v>
      </c>
      <c r="C934" s="163" t="s">
        <v>2003</v>
      </c>
      <c r="D934" s="160">
        <v>1</v>
      </c>
      <c r="E934" s="160" t="s">
        <v>2004</v>
      </c>
    </row>
    <row r="935" spans="1:5" x14ac:dyDescent="0.35">
      <c r="A935" s="163" t="s">
        <v>1876</v>
      </c>
      <c r="B935" s="163" t="s">
        <v>427</v>
      </c>
      <c r="C935" s="163" t="s">
        <v>2003</v>
      </c>
      <c r="D935" s="160">
        <v>1</v>
      </c>
      <c r="E935" s="160" t="s">
        <v>2004</v>
      </c>
    </row>
    <row r="936" spans="1:5" x14ac:dyDescent="0.35">
      <c r="A936" s="163" t="s">
        <v>1877</v>
      </c>
      <c r="B936" s="163" t="s">
        <v>427</v>
      </c>
      <c r="C936" s="163" t="s">
        <v>2003</v>
      </c>
      <c r="D936" s="160">
        <v>1</v>
      </c>
      <c r="E936" s="160" t="s">
        <v>2004</v>
      </c>
    </row>
    <row r="937" spans="1:5" x14ac:dyDescent="0.35">
      <c r="A937" s="163" t="s">
        <v>1875</v>
      </c>
      <c r="B937" s="163" t="s">
        <v>427</v>
      </c>
      <c r="C937" s="163" t="s">
        <v>2003</v>
      </c>
      <c r="D937" s="160">
        <v>1</v>
      </c>
      <c r="E937" s="160" t="s">
        <v>2004</v>
      </c>
    </row>
    <row r="938" spans="1:5" x14ac:dyDescent="0.35">
      <c r="A938" s="163" t="s">
        <v>1878</v>
      </c>
      <c r="B938" s="163" t="s">
        <v>427</v>
      </c>
      <c r="C938" s="163" t="s">
        <v>2003</v>
      </c>
      <c r="D938" s="160">
        <v>1</v>
      </c>
      <c r="E938" s="160" t="s">
        <v>2004</v>
      </c>
    </row>
    <row r="939" spans="1:5" x14ac:dyDescent="0.35">
      <c r="A939" s="163" t="s">
        <v>1879</v>
      </c>
      <c r="B939" s="163" t="s">
        <v>427</v>
      </c>
      <c r="C939" s="163" t="s">
        <v>2003</v>
      </c>
      <c r="D939" s="160">
        <v>1</v>
      </c>
      <c r="E939" s="160" t="s">
        <v>2004</v>
      </c>
    </row>
    <row r="940" spans="1:5" x14ac:dyDescent="0.35">
      <c r="A940" s="163" t="s">
        <v>1880</v>
      </c>
      <c r="B940" s="163" t="s">
        <v>427</v>
      </c>
      <c r="C940" s="163" t="s">
        <v>2003</v>
      </c>
      <c r="D940" s="160">
        <v>1</v>
      </c>
      <c r="E940" s="160" t="s">
        <v>2004</v>
      </c>
    </row>
    <row r="941" spans="1:5" x14ac:dyDescent="0.35">
      <c r="A941" s="163" t="s">
        <v>1881</v>
      </c>
      <c r="B941" s="163" t="s">
        <v>427</v>
      </c>
      <c r="C941" s="163" t="s">
        <v>2003</v>
      </c>
      <c r="D941" s="160">
        <v>1</v>
      </c>
      <c r="E941" s="160" t="s">
        <v>2004</v>
      </c>
    </row>
    <row r="942" spans="1:5" x14ac:dyDescent="0.35">
      <c r="A942" s="163" t="s">
        <v>1882</v>
      </c>
      <c r="B942" s="163" t="s">
        <v>427</v>
      </c>
      <c r="C942" s="163" t="s">
        <v>2003</v>
      </c>
      <c r="D942" s="160">
        <v>1</v>
      </c>
      <c r="E942" s="160" t="s">
        <v>2004</v>
      </c>
    </row>
    <row r="943" spans="1:5" x14ac:dyDescent="0.35">
      <c r="A943" s="163" t="s">
        <v>1883</v>
      </c>
      <c r="B943" s="163" t="s">
        <v>427</v>
      </c>
      <c r="C943" s="163" t="s">
        <v>2003</v>
      </c>
      <c r="D943" s="160">
        <v>1</v>
      </c>
      <c r="E943" s="160" t="s">
        <v>2004</v>
      </c>
    </row>
    <row r="944" spans="1:5" x14ac:dyDescent="0.35">
      <c r="A944" s="163" t="s">
        <v>1884</v>
      </c>
      <c r="B944" s="163" t="s">
        <v>427</v>
      </c>
      <c r="C944" s="163" t="s">
        <v>2003</v>
      </c>
      <c r="D944" s="160">
        <v>1</v>
      </c>
      <c r="E944" s="160" t="s">
        <v>2004</v>
      </c>
    </row>
    <row r="945" spans="1:5" x14ac:dyDescent="0.35">
      <c r="A945" s="163" t="s">
        <v>1885</v>
      </c>
      <c r="B945" s="163" t="s">
        <v>427</v>
      </c>
      <c r="C945" s="163" t="s">
        <v>2003</v>
      </c>
      <c r="D945" s="160">
        <v>1</v>
      </c>
      <c r="E945" s="160" t="s">
        <v>2004</v>
      </c>
    </row>
    <row r="946" spans="1:5" x14ac:dyDescent="0.35">
      <c r="A946" s="163" t="s">
        <v>1886</v>
      </c>
      <c r="B946" s="163" t="s">
        <v>427</v>
      </c>
      <c r="C946" s="163" t="s">
        <v>2003</v>
      </c>
      <c r="D946" s="160">
        <v>1</v>
      </c>
      <c r="E946" s="160" t="s">
        <v>2004</v>
      </c>
    </row>
    <row r="947" spans="1:5" x14ac:dyDescent="0.35">
      <c r="A947" s="163" t="s">
        <v>1887</v>
      </c>
      <c r="B947" s="163" t="s">
        <v>427</v>
      </c>
      <c r="C947" s="163" t="s">
        <v>2003</v>
      </c>
      <c r="D947" s="160">
        <v>1</v>
      </c>
      <c r="E947" s="160" t="s">
        <v>2004</v>
      </c>
    </row>
    <row r="948" spans="1:5" x14ac:dyDescent="0.35">
      <c r="A948" s="163" t="s">
        <v>1888</v>
      </c>
      <c r="B948" s="163" t="s">
        <v>427</v>
      </c>
      <c r="C948" s="163" t="s">
        <v>2003</v>
      </c>
      <c r="D948" s="160">
        <v>1</v>
      </c>
      <c r="E948" s="160" t="s">
        <v>2004</v>
      </c>
    </row>
    <row r="949" spans="1:5" x14ac:dyDescent="0.35">
      <c r="A949" s="163" t="s">
        <v>1889</v>
      </c>
      <c r="B949" s="163" t="s">
        <v>427</v>
      </c>
      <c r="C949" s="163" t="s">
        <v>2003</v>
      </c>
      <c r="D949" s="160">
        <v>1</v>
      </c>
      <c r="E949" s="160" t="s">
        <v>2004</v>
      </c>
    </row>
    <row r="950" spans="1:5" x14ac:dyDescent="0.35">
      <c r="A950" s="163" t="s">
        <v>1890</v>
      </c>
      <c r="B950" s="163" t="s">
        <v>427</v>
      </c>
      <c r="C950" s="163" t="s">
        <v>2003</v>
      </c>
      <c r="D950" s="160">
        <v>1</v>
      </c>
      <c r="E950" s="160" t="s">
        <v>2004</v>
      </c>
    </row>
    <row r="951" spans="1:5" x14ac:dyDescent="0.35">
      <c r="A951" s="163" t="s">
        <v>1891</v>
      </c>
      <c r="B951" s="163" t="s">
        <v>427</v>
      </c>
      <c r="C951" s="163" t="s">
        <v>2003</v>
      </c>
      <c r="D951" s="160">
        <v>1</v>
      </c>
      <c r="E951" s="160" t="s">
        <v>2004</v>
      </c>
    </row>
    <row r="952" spans="1:5" x14ac:dyDescent="0.35">
      <c r="A952" s="163" t="s">
        <v>1862</v>
      </c>
      <c r="B952" s="163" t="s">
        <v>949</v>
      </c>
      <c r="C952" s="163" t="s">
        <v>2065</v>
      </c>
      <c r="D952" s="160">
        <v>1</v>
      </c>
      <c r="E952" s="160" t="s">
        <v>142</v>
      </c>
    </row>
    <row r="953" spans="1:5" x14ac:dyDescent="0.35">
      <c r="A953" s="163" t="s">
        <v>1863</v>
      </c>
      <c r="B953" s="163" t="s">
        <v>949</v>
      </c>
      <c r="C953" s="163" t="s">
        <v>2065</v>
      </c>
      <c r="D953" s="160">
        <v>1</v>
      </c>
      <c r="E953" s="160" t="s">
        <v>142</v>
      </c>
    </row>
    <row r="954" spans="1:5" x14ac:dyDescent="0.35">
      <c r="A954" s="163" t="s">
        <v>1864</v>
      </c>
      <c r="B954" s="163" t="s">
        <v>949</v>
      </c>
      <c r="C954" s="163" t="s">
        <v>2065</v>
      </c>
      <c r="D954" s="160">
        <v>1</v>
      </c>
      <c r="E954" s="160" t="s">
        <v>142</v>
      </c>
    </row>
    <row r="955" spans="1:5" x14ac:dyDescent="0.35">
      <c r="A955" s="163" t="s">
        <v>1865</v>
      </c>
      <c r="B955" s="163" t="s">
        <v>949</v>
      </c>
      <c r="C955" s="163" t="s">
        <v>2065</v>
      </c>
      <c r="D955" s="160">
        <v>1</v>
      </c>
      <c r="E955" s="160" t="s">
        <v>142</v>
      </c>
    </row>
    <row r="956" spans="1:5" x14ac:dyDescent="0.35">
      <c r="A956" s="92" t="s">
        <v>2017</v>
      </c>
      <c r="B956" s="92" t="s">
        <v>71</v>
      </c>
      <c r="C956" s="100" t="s">
        <v>207</v>
      </c>
      <c r="D956" s="102">
        <v>1</v>
      </c>
      <c r="E956" s="102" t="s">
        <v>142</v>
      </c>
    </row>
    <row r="957" spans="1:5" x14ac:dyDescent="0.35">
      <c r="A957" s="92" t="s">
        <v>1977</v>
      </c>
      <c r="B957" s="92" t="s">
        <v>39</v>
      </c>
      <c r="C957" s="100" t="s">
        <v>207</v>
      </c>
      <c r="D957" s="102">
        <v>1</v>
      </c>
      <c r="E957" s="102" t="s">
        <v>142</v>
      </c>
    </row>
    <row r="958" spans="1:5" x14ac:dyDescent="0.35">
      <c r="A958" s="92" t="s">
        <v>2019</v>
      </c>
      <c r="B958" s="92" t="s">
        <v>13</v>
      </c>
      <c r="C958" s="100" t="s">
        <v>653</v>
      </c>
      <c r="D958" s="102">
        <v>1</v>
      </c>
      <c r="E958" s="102" t="s">
        <v>458</v>
      </c>
    </row>
    <row r="959" spans="1:5" x14ac:dyDescent="0.35">
      <c r="A959" s="92" t="s">
        <v>1980</v>
      </c>
      <c r="B959" s="92" t="s">
        <v>85</v>
      </c>
      <c r="C959" s="100" t="s">
        <v>2062</v>
      </c>
      <c r="D959" s="102">
        <v>1</v>
      </c>
      <c r="E959" s="102" t="s">
        <v>840</v>
      </c>
    </row>
    <row r="960" spans="1:5" x14ac:dyDescent="0.35">
      <c r="A960" s="92" t="s">
        <v>1981</v>
      </c>
      <c r="B960" s="92" t="s">
        <v>85</v>
      </c>
      <c r="C960" s="100" t="s">
        <v>2062</v>
      </c>
      <c r="D960" s="102">
        <v>1</v>
      </c>
      <c r="E960" s="102" t="s">
        <v>840</v>
      </c>
    </row>
    <row r="961" spans="1:5" x14ac:dyDescent="0.35">
      <c r="A961" s="92" t="s">
        <v>1978</v>
      </c>
      <c r="B961" s="92" t="s">
        <v>489</v>
      </c>
      <c r="C961" s="100" t="s">
        <v>2062</v>
      </c>
      <c r="D961" s="102">
        <v>1</v>
      </c>
      <c r="E961" s="102" t="s">
        <v>840</v>
      </c>
    </row>
    <row r="962" spans="1:5" x14ac:dyDescent="0.35">
      <c r="A962" s="92" t="s">
        <v>1982</v>
      </c>
      <c r="B962" s="92" t="s">
        <v>489</v>
      </c>
      <c r="C962" s="100" t="s">
        <v>2062</v>
      </c>
      <c r="D962" s="102">
        <v>1</v>
      </c>
      <c r="E962" s="102" t="s">
        <v>840</v>
      </c>
    </row>
    <row r="963" spans="1:5" x14ac:dyDescent="0.35">
      <c r="A963" s="92" t="s">
        <v>2049</v>
      </c>
      <c r="B963" s="92" t="s">
        <v>678</v>
      </c>
      <c r="C963" s="100" t="s">
        <v>2062</v>
      </c>
      <c r="D963" s="102">
        <v>1</v>
      </c>
      <c r="E963" s="102" t="s">
        <v>840</v>
      </c>
    </row>
    <row r="964" spans="1:5" x14ac:dyDescent="0.35">
      <c r="A964" s="92" t="s">
        <v>2024</v>
      </c>
      <c r="B964" s="92" t="s">
        <v>102</v>
      </c>
      <c r="C964" s="100" t="s">
        <v>653</v>
      </c>
      <c r="D964" s="102">
        <v>1</v>
      </c>
      <c r="E964" s="102" t="s">
        <v>458</v>
      </c>
    </row>
    <row r="965" spans="1:5" x14ac:dyDescent="0.35">
      <c r="A965" s="92" t="s">
        <v>2050</v>
      </c>
      <c r="B965" s="92" t="s">
        <v>674</v>
      </c>
      <c r="C965" s="100" t="s">
        <v>2062</v>
      </c>
      <c r="D965" s="102">
        <v>1</v>
      </c>
      <c r="E965" s="102" t="s">
        <v>840</v>
      </c>
    </row>
    <row r="966" spans="1:5" x14ac:dyDescent="0.35">
      <c r="A966" s="92" t="s">
        <v>2055</v>
      </c>
      <c r="B966" s="92" t="s">
        <v>1413</v>
      </c>
      <c r="C966" s="100" t="s">
        <v>2083</v>
      </c>
      <c r="D966" s="102">
        <v>1</v>
      </c>
      <c r="E966" s="102" t="s">
        <v>2084</v>
      </c>
    </row>
    <row r="967" spans="1:5" x14ac:dyDescent="0.35">
      <c r="A967" s="92" t="s">
        <v>1849</v>
      </c>
      <c r="B967" s="92" t="s">
        <v>1413</v>
      </c>
      <c r="C967" s="100" t="s">
        <v>2083</v>
      </c>
      <c r="D967" s="102">
        <v>1</v>
      </c>
      <c r="E967" s="102" t="s">
        <v>2084</v>
      </c>
    </row>
    <row r="968" spans="1:5" x14ac:dyDescent="0.35">
      <c r="A968" s="92" t="s">
        <v>2068</v>
      </c>
      <c r="B968" s="92" t="s">
        <v>340</v>
      </c>
      <c r="C968" s="100" t="s">
        <v>2062</v>
      </c>
      <c r="D968" s="102">
        <v>0.33306122448979592</v>
      </c>
      <c r="E968" s="102" t="s">
        <v>840</v>
      </c>
    </row>
    <row r="969" spans="1:5" x14ac:dyDescent="0.35">
      <c r="A969" s="92" t="s">
        <v>2069</v>
      </c>
      <c r="B969" s="92" t="s">
        <v>402</v>
      </c>
      <c r="C969" s="100" t="s">
        <v>2062</v>
      </c>
      <c r="D969" s="102">
        <v>0.33300000000000002</v>
      </c>
      <c r="E969" s="102" t="s">
        <v>840</v>
      </c>
    </row>
    <row r="970" spans="1:5" x14ac:dyDescent="0.35">
      <c r="A970" s="92" t="s">
        <v>2070</v>
      </c>
      <c r="B970" s="92" t="s">
        <v>392</v>
      </c>
      <c r="C970" s="100" t="s">
        <v>2062</v>
      </c>
      <c r="D970" s="102">
        <v>0.33314285714285713</v>
      </c>
      <c r="E970" s="102" t="s">
        <v>840</v>
      </c>
    </row>
    <row r="971" spans="1:5" x14ac:dyDescent="0.35">
      <c r="A971" s="92" t="s">
        <v>2040</v>
      </c>
      <c r="B971" s="92" t="s">
        <v>85</v>
      </c>
      <c r="C971" s="100" t="s">
        <v>2062</v>
      </c>
      <c r="D971" s="102">
        <v>1</v>
      </c>
      <c r="E971" s="102" t="s">
        <v>840</v>
      </c>
    </row>
    <row r="972" spans="1:5" x14ac:dyDescent="0.35">
      <c r="A972" s="92" t="s">
        <v>2016</v>
      </c>
      <c r="B972" s="92" t="s">
        <v>39</v>
      </c>
      <c r="C972" s="100" t="s">
        <v>1078</v>
      </c>
      <c r="D972" s="102">
        <v>1</v>
      </c>
      <c r="E972" s="102" t="s">
        <v>142</v>
      </c>
    </row>
    <row r="973" spans="1:5" x14ac:dyDescent="0.35">
      <c r="A973" s="92" t="s">
        <v>2057</v>
      </c>
      <c r="B973" s="92" t="s">
        <v>551</v>
      </c>
      <c r="C973" s="100" t="s">
        <v>2062</v>
      </c>
      <c r="D973" s="102">
        <v>1</v>
      </c>
      <c r="E973" s="102" t="s">
        <v>840</v>
      </c>
    </row>
    <row r="974" spans="1:5" x14ac:dyDescent="0.35">
      <c r="A974" s="163" t="s">
        <v>2058</v>
      </c>
      <c r="B974" s="163" t="s">
        <v>85</v>
      </c>
      <c r="C974" s="163" t="s">
        <v>218</v>
      </c>
      <c r="D974" s="160">
        <v>1</v>
      </c>
      <c r="E974" s="160" t="s">
        <v>840</v>
      </c>
    </row>
    <row r="975" spans="1:5" x14ac:dyDescent="0.35">
      <c r="A975" s="163" t="s">
        <v>2059</v>
      </c>
      <c r="B975" s="163" t="s">
        <v>85</v>
      </c>
      <c r="C975" s="163" t="s">
        <v>218</v>
      </c>
      <c r="D975" s="160">
        <v>1</v>
      </c>
      <c r="E975" s="160" t="s">
        <v>840</v>
      </c>
    </row>
    <row r="976" spans="1:5" x14ac:dyDescent="0.35">
      <c r="A976" s="163" t="s">
        <v>2085</v>
      </c>
      <c r="B976" s="163" t="s">
        <v>140</v>
      </c>
      <c r="C976" s="163" t="s">
        <v>2086</v>
      </c>
      <c r="D976" s="160">
        <v>1</v>
      </c>
      <c r="E976" s="160" t="s">
        <v>1303</v>
      </c>
    </row>
    <row r="977" spans="1:5" x14ac:dyDescent="0.35">
      <c r="A977" s="92" t="s">
        <v>2013</v>
      </c>
      <c r="B977" s="92" t="s">
        <v>340</v>
      </c>
      <c r="C977" s="100" t="s">
        <v>218</v>
      </c>
      <c r="D977" s="102">
        <v>1</v>
      </c>
      <c r="E977" s="102" t="s">
        <v>840</v>
      </c>
    </row>
    <row r="978" spans="1:5" x14ac:dyDescent="0.35">
      <c r="A978" s="92" t="s">
        <v>2014</v>
      </c>
      <c r="B978" s="92" t="s">
        <v>13</v>
      </c>
      <c r="C978" s="100" t="s">
        <v>2063</v>
      </c>
      <c r="D978" s="102">
        <v>1</v>
      </c>
      <c r="E978" s="102" t="s">
        <v>458</v>
      </c>
    </row>
    <row r="979" spans="1:5" x14ac:dyDescent="0.35">
      <c r="A979" s="92" t="s">
        <v>2048</v>
      </c>
      <c r="B979" s="92" t="s">
        <v>102</v>
      </c>
      <c r="C979" s="100" t="s">
        <v>207</v>
      </c>
      <c r="D979" s="102">
        <v>1</v>
      </c>
      <c r="E979" s="102" t="s">
        <v>142</v>
      </c>
    </row>
    <row r="980" spans="1:5" x14ac:dyDescent="0.35">
      <c r="A980" s="92" t="s">
        <v>2021</v>
      </c>
      <c r="B980" s="92" t="s">
        <v>39</v>
      </c>
      <c r="C980" s="100" t="s">
        <v>1957</v>
      </c>
      <c r="D980" s="102">
        <v>1</v>
      </c>
      <c r="E980" s="102" t="s">
        <v>142</v>
      </c>
    </row>
    <row r="981" spans="1:5" x14ac:dyDescent="0.35">
      <c r="A981" s="92" t="s">
        <v>1979</v>
      </c>
      <c r="B981" s="92" t="s">
        <v>13</v>
      </c>
      <c r="C981" s="100" t="s">
        <v>2063</v>
      </c>
      <c r="D981" s="102">
        <v>1</v>
      </c>
      <c r="E981" s="102" t="s">
        <v>458</v>
      </c>
    </row>
    <row r="982" spans="1:5" x14ac:dyDescent="0.35">
      <c r="A982" s="92" t="s">
        <v>1983</v>
      </c>
      <c r="B982" s="92" t="s">
        <v>492</v>
      </c>
      <c r="C982" s="100" t="s">
        <v>2103</v>
      </c>
      <c r="D982" s="102">
        <v>1</v>
      </c>
      <c r="E982" s="102" t="s">
        <v>840</v>
      </c>
    </row>
    <row r="983" spans="1:5" x14ac:dyDescent="0.35">
      <c r="A983" s="92" t="s">
        <v>2073</v>
      </c>
      <c r="B983" s="92" t="s">
        <v>392</v>
      </c>
      <c r="C983" s="100" t="s">
        <v>2101</v>
      </c>
      <c r="D983" s="102">
        <v>1</v>
      </c>
      <c r="E983" s="102" t="s">
        <v>840</v>
      </c>
    </row>
    <row r="984" spans="1:5" x14ac:dyDescent="0.35">
      <c r="A984" s="92" t="s">
        <v>2025</v>
      </c>
      <c r="B984" s="92" t="s">
        <v>102</v>
      </c>
      <c r="C984" s="100" t="s">
        <v>207</v>
      </c>
      <c r="D984" s="102">
        <v>1</v>
      </c>
      <c r="E984" s="102" t="s">
        <v>142</v>
      </c>
    </row>
    <row r="985" spans="1:5" x14ac:dyDescent="0.35">
      <c r="A985" s="92" t="s">
        <v>2052</v>
      </c>
      <c r="B985" s="92" t="s">
        <v>678</v>
      </c>
      <c r="C985" s="100" t="s">
        <v>2103</v>
      </c>
      <c r="D985" s="102">
        <v>1</v>
      </c>
      <c r="E985" s="102" t="s">
        <v>840</v>
      </c>
    </row>
    <row r="986" spans="1:5" x14ac:dyDescent="0.35">
      <c r="A986" s="92" t="s">
        <v>1848</v>
      </c>
      <c r="B986" s="92" t="s">
        <v>102</v>
      </c>
      <c r="C986" s="100" t="s">
        <v>207</v>
      </c>
      <c r="D986" s="102">
        <v>1</v>
      </c>
      <c r="E986" s="102" t="s">
        <v>142</v>
      </c>
    </row>
    <row r="987" spans="1:5" x14ac:dyDescent="0.35">
      <c r="A987" s="92" t="s">
        <v>1963</v>
      </c>
      <c r="B987" s="92" t="s">
        <v>423</v>
      </c>
      <c r="C987" s="100" t="s">
        <v>2102</v>
      </c>
      <c r="D987" s="102">
        <v>1</v>
      </c>
      <c r="E987" s="102" t="s">
        <v>142</v>
      </c>
    </row>
    <row r="988" spans="1:5" x14ac:dyDescent="0.35">
      <c r="A988" s="92" t="s">
        <v>2060</v>
      </c>
      <c r="B988" s="92" t="s">
        <v>340</v>
      </c>
      <c r="C988" s="100" t="s">
        <v>2101</v>
      </c>
      <c r="D988" s="102">
        <v>1</v>
      </c>
      <c r="E988" s="102" t="s">
        <v>840</v>
      </c>
    </row>
    <row r="989" spans="1:5" x14ac:dyDescent="0.35">
      <c r="A989" s="92" t="s">
        <v>1950</v>
      </c>
      <c r="B989" s="92" t="s">
        <v>520</v>
      </c>
      <c r="C989" s="155" t="s">
        <v>1378</v>
      </c>
      <c r="D989" s="102">
        <v>0.5</v>
      </c>
      <c r="E989" s="102" t="s">
        <v>142</v>
      </c>
    </row>
    <row r="990" spans="1:5" x14ac:dyDescent="0.35">
      <c r="A990" s="92" t="s">
        <v>2026</v>
      </c>
      <c r="B990" s="92" t="s">
        <v>150</v>
      </c>
      <c r="C990" s="155" t="s">
        <v>1378</v>
      </c>
      <c r="D990" s="102">
        <v>0.5</v>
      </c>
      <c r="E990" s="102" t="s">
        <v>142</v>
      </c>
    </row>
    <row r="991" spans="1:5" x14ac:dyDescent="0.35">
      <c r="A991" s="92" t="s">
        <v>1954</v>
      </c>
      <c r="B991" s="92" t="s">
        <v>150</v>
      </c>
      <c r="C991" s="155" t="s">
        <v>1378</v>
      </c>
      <c r="D991" s="102">
        <v>0.5</v>
      </c>
      <c r="E991" s="102" t="s">
        <v>142</v>
      </c>
    </row>
    <row r="992" spans="1:5" x14ac:dyDescent="0.35">
      <c r="A992" s="92" t="s">
        <v>1955</v>
      </c>
      <c r="B992" s="92" t="s">
        <v>520</v>
      </c>
      <c r="C992" s="155" t="s">
        <v>1378</v>
      </c>
      <c r="D992" s="102">
        <v>0.5</v>
      </c>
      <c r="E992" s="102" t="s">
        <v>142</v>
      </c>
    </row>
    <row r="993" spans="1:5" x14ac:dyDescent="0.35">
      <c r="A993" s="92" t="s">
        <v>2081</v>
      </c>
      <c r="B993" s="92" t="s">
        <v>150</v>
      </c>
      <c r="C993" s="155" t="s">
        <v>1378</v>
      </c>
      <c r="D993" s="102">
        <v>0.5</v>
      </c>
      <c r="E993" s="102" t="s">
        <v>142</v>
      </c>
    </row>
    <row r="994" spans="1:5" x14ac:dyDescent="0.35">
      <c r="A994" s="92" t="s">
        <v>2082</v>
      </c>
      <c r="B994" s="92" t="s">
        <v>1109</v>
      </c>
      <c r="C994" s="155" t="s">
        <v>1378</v>
      </c>
      <c r="D994" s="102">
        <v>0.5</v>
      </c>
      <c r="E994" s="102" t="s">
        <v>142</v>
      </c>
    </row>
    <row r="995" spans="1:5" x14ac:dyDescent="0.35">
      <c r="A995" s="92" t="s">
        <v>1989</v>
      </c>
      <c r="B995" s="92" t="s">
        <v>42</v>
      </c>
      <c r="C995" s="155" t="s">
        <v>1378</v>
      </c>
      <c r="D995" s="102">
        <v>1</v>
      </c>
      <c r="E995" s="102" t="s">
        <v>142</v>
      </c>
    </row>
    <row r="996" spans="1:5" x14ac:dyDescent="0.35">
      <c r="A996" s="92" t="s">
        <v>1992</v>
      </c>
      <c r="B996" s="92" t="s">
        <v>498</v>
      </c>
      <c r="C996" s="155" t="s">
        <v>1378</v>
      </c>
      <c r="D996" s="102">
        <v>1</v>
      </c>
      <c r="E996" s="102" t="s">
        <v>142</v>
      </c>
    </row>
    <row r="997" spans="1:5" x14ac:dyDescent="0.35">
      <c r="A997" s="92" t="s">
        <v>1990</v>
      </c>
      <c r="B997" s="92" t="s">
        <v>528</v>
      </c>
      <c r="C997" s="155" t="s">
        <v>1378</v>
      </c>
      <c r="D997" s="102">
        <v>0.5</v>
      </c>
      <c r="E997" s="102" t="s">
        <v>142</v>
      </c>
    </row>
    <row r="998" spans="1:5" x14ac:dyDescent="0.35">
      <c r="A998" s="92" t="s">
        <v>1991</v>
      </c>
      <c r="B998" s="92" t="s">
        <v>735</v>
      </c>
      <c r="C998" s="155" t="s">
        <v>1378</v>
      </c>
      <c r="D998" s="102">
        <v>0.5</v>
      </c>
      <c r="E998" s="102" t="s">
        <v>142</v>
      </c>
    </row>
    <row r="999" spans="1:5" x14ac:dyDescent="0.35">
      <c r="A999" s="92" t="s">
        <v>1993</v>
      </c>
      <c r="B999" s="92" t="s">
        <v>1994</v>
      </c>
      <c r="C999" s="155" t="s">
        <v>1378</v>
      </c>
      <c r="D999" s="102">
        <v>1</v>
      </c>
      <c r="E999" s="102" t="s">
        <v>142</v>
      </c>
    </row>
    <row r="1000" spans="1:5" x14ac:dyDescent="0.35">
      <c r="A1000" s="92" t="s">
        <v>1995</v>
      </c>
      <c r="B1000" s="92" t="s">
        <v>1996</v>
      </c>
      <c r="C1000" s="155" t="s">
        <v>1378</v>
      </c>
      <c r="D1000" s="102">
        <v>1</v>
      </c>
      <c r="E1000" s="102" t="s">
        <v>142</v>
      </c>
    </row>
    <row r="1001" spans="1:5" x14ac:dyDescent="0.35">
      <c r="A1001" s="92" t="s">
        <v>2035</v>
      </c>
      <c r="B1001" s="92" t="s">
        <v>71</v>
      </c>
      <c r="C1001" s="100" t="s">
        <v>2104</v>
      </c>
      <c r="D1001" s="102">
        <v>1</v>
      </c>
      <c r="E1001" s="102" t="s">
        <v>142</v>
      </c>
    </row>
    <row r="1002" spans="1:5" x14ac:dyDescent="0.35">
      <c r="A1002" s="92" t="s">
        <v>2036</v>
      </c>
      <c r="B1002" s="92" t="s">
        <v>71</v>
      </c>
      <c r="C1002" s="100" t="s">
        <v>2104</v>
      </c>
      <c r="D1002" s="102">
        <v>1</v>
      </c>
      <c r="E1002" s="102" t="s">
        <v>142</v>
      </c>
    </row>
    <row r="1003" spans="1:5" x14ac:dyDescent="0.35">
      <c r="A1003" s="92" t="s">
        <v>2037</v>
      </c>
      <c r="B1003" s="92" t="s">
        <v>71</v>
      </c>
      <c r="C1003" s="100" t="s">
        <v>2104</v>
      </c>
      <c r="D1003" s="102">
        <v>1</v>
      </c>
      <c r="E1003" s="102" t="s">
        <v>142</v>
      </c>
    </row>
    <row r="1004" spans="1:5" x14ac:dyDescent="0.35">
      <c r="A1004" s="92" t="s">
        <v>2038</v>
      </c>
      <c r="B1004" s="92" t="s">
        <v>71</v>
      </c>
      <c r="C1004" s="100" t="s">
        <v>2104</v>
      </c>
      <c r="D1004" s="102">
        <v>1</v>
      </c>
      <c r="E1004" s="102" t="s">
        <v>142</v>
      </c>
    </row>
    <row r="1005" spans="1:5" x14ac:dyDescent="0.35">
      <c r="A1005" s="92" t="s">
        <v>2012</v>
      </c>
      <c r="B1005" s="92" t="s">
        <v>317</v>
      </c>
      <c r="C1005" s="100" t="s">
        <v>2062</v>
      </c>
      <c r="D1005" s="102">
        <v>1</v>
      </c>
      <c r="E1005" s="102" t="s">
        <v>840</v>
      </c>
    </row>
    <row r="1006" spans="1:5" x14ac:dyDescent="0.35">
      <c r="A1006" s="92" t="s">
        <v>2010</v>
      </c>
      <c r="B1006" s="92" t="s">
        <v>11</v>
      </c>
      <c r="C1006" s="100" t="s">
        <v>2133</v>
      </c>
      <c r="D1006" s="102">
        <v>0.2857142857142857</v>
      </c>
      <c r="E1006" s="102" t="s">
        <v>142</v>
      </c>
    </row>
    <row r="1007" spans="1:5" x14ac:dyDescent="0.35">
      <c r="A1007" s="92" t="s">
        <v>2011</v>
      </c>
      <c r="B1007" s="92" t="s">
        <v>13</v>
      </c>
      <c r="C1007" s="100" t="s">
        <v>2133</v>
      </c>
      <c r="D1007" s="102">
        <v>0.7142857142857143</v>
      </c>
      <c r="E1007" s="102" t="s">
        <v>142</v>
      </c>
    </row>
    <row r="1008" spans="1:5" x14ac:dyDescent="0.35">
      <c r="A1008" s="92" t="s">
        <v>2041</v>
      </c>
      <c r="B1008" s="92" t="s">
        <v>2042</v>
      </c>
      <c r="C1008" s="100" t="s">
        <v>2134</v>
      </c>
      <c r="D1008" s="102">
        <v>1</v>
      </c>
      <c r="E1008" s="102" t="s">
        <v>142</v>
      </c>
    </row>
    <row r="1009" spans="1:5" x14ac:dyDescent="0.35">
      <c r="A1009" s="92" t="s">
        <v>2043</v>
      </c>
      <c r="B1009" s="92" t="s">
        <v>2042</v>
      </c>
      <c r="C1009" s="100" t="s">
        <v>2134</v>
      </c>
      <c r="D1009" s="102">
        <v>1</v>
      </c>
      <c r="E1009" s="102" t="s">
        <v>142</v>
      </c>
    </row>
    <row r="1010" spans="1:5" x14ac:dyDescent="0.35">
      <c r="A1010" s="92" t="s">
        <v>2107</v>
      </c>
      <c r="B1010" s="92" t="s">
        <v>340</v>
      </c>
      <c r="C1010" s="100" t="s">
        <v>2062</v>
      </c>
      <c r="D1010" s="102">
        <v>1</v>
      </c>
      <c r="E1010" s="102" t="s">
        <v>142</v>
      </c>
    </row>
    <row r="1011" spans="1:5" x14ac:dyDescent="0.35">
      <c r="A1011" s="92" t="s">
        <v>2056</v>
      </c>
      <c r="B1011" s="92" t="s">
        <v>1413</v>
      </c>
      <c r="C1011" s="100" t="s">
        <v>2135</v>
      </c>
      <c r="D1011" s="102">
        <v>1</v>
      </c>
      <c r="E1011" s="102" t="s">
        <v>1306</v>
      </c>
    </row>
    <row r="1012" spans="1:5" x14ac:dyDescent="0.35">
      <c r="A1012" s="92" t="s">
        <v>2092</v>
      </c>
      <c r="B1012" s="92" t="s">
        <v>85</v>
      </c>
      <c r="C1012" s="100" t="s">
        <v>2136</v>
      </c>
      <c r="D1012" s="102">
        <v>1</v>
      </c>
      <c r="E1012" s="102" t="s">
        <v>840</v>
      </c>
    </row>
    <row r="1013" spans="1:5" x14ac:dyDescent="0.35">
      <c r="A1013" s="92" t="s">
        <v>2093</v>
      </c>
      <c r="B1013" s="92" t="s">
        <v>85</v>
      </c>
      <c r="C1013" s="100" t="s">
        <v>2136</v>
      </c>
      <c r="D1013" s="102">
        <v>1</v>
      </c>
      <c r="E1013" s="102" t="s">
        <v>840</v>
      </c>
    </row>
    <row r="1014" spans="1:5" x14ac:dyDescent="0.35">
      <c r="A1014" s="92" t="s">
        <v>2095</v>
      </c>
      <c r="B1014" s="92" t="s">
        <v>85</v>
      </c>
      <c r="C1014" s="100" t="s">
        <v>2136</v>
      </c>
      <c r="D1014" s="102">
        <v>1</v>
      </c>
      <c r="E1014" s="102" t="s">
        <v>840</v>
      </c>
    </row>
    <row r="1015" spans="1:5" x14ac:dyDescent="0.35">
      <c r="A1015" s="92" t="s">
        <v>2096</v>
      </c>
      <c r="B1015" s="92" t="s">
        <v>85</v>
      </c>
      <c r="C1015" s="100" t="s">
        <v>2136</v>
      </c>
      <c r="D1015" s="102">
        <v>1</v>
      </c>
      <c r="E1015" s="102" t="s">
        <v>840</v>
      </c>
    </row>
    <row r="1016" spans="1:5" x14ac:dyDescent="0.35">
      <c r="A1016" s="92" t="s">
        <v>2061</v>
      </c>
      <c r="B1016" s="92" t="s">
        <v>13</v>
      </c>
      <c r="C1016" s="100" t="s">
        <v>207</v>
      </c>
      <c r="D1016" s="102">
        <v>1</v>
      </c>
      <c r="E1016" s="102" t="s">
        <v>142</v>
      </c>
    </row>
    <row r="1017" spans="1:5" x14ac:dyDescent="0.35">
      <c r="A1017" s="92" t="s">
        <v>1964</v>
      </c>
      <c r="B1017" s="92" t="s">
        <v>423</v>
      </c>
      <c r="C1017" s="100" t="s">
        <v>2104</v>
      </c>
      <c r="D1017" s="102">
        <v>1</v>
      </c>
      <c r="E1017" s="102" t="s">
        <v>142</v>
      </c>
    </row>
    <row r="1018" spans="1:5" x14ac:dyDescent="0.35">
      <c r="A1018" s="92" t="s">
        <v>1965</v>
      </c>
      <c r="B1018" s="92" t="s">
        <v>423</v>
      </c>
      <c r="C1018" s="100" t="s">
        <v>2104</v>
      </c>
      <c r="D1018" s="102">
        <v>1</v>
      </c>
      <c r="E1018" s="102" t="s">
        <v>142</v>
      </c>
    </row>
    <row r="1019" spans="1:5" x14ac:dyDescent="0.35">
      <c r="A1019" s="92" t="s">
        <v>1966</v>
      </c>
      <c r="B1019" s="92" t="s">
        <v>423</v>
      </c>
      <c r="C1019" s="100" t="s">
        <v>2104</v>
      </c>
      <c r="D1019" s="102">
        <v>1</v>
      </c>
      <c r="E1019" s="102" t="s">
        <v>142</v>
      </c>
    </row>
    <row r="1020" spans="1:5" x14ac:dyDescent="0.35">
      <c r="A1020" s="163" t="s">
        <v>2111</v>
      </c>
      <c r="B1020" s="163" t="s">
        <v>674</v>
      </c>
      <c r="C1020" s="163" t="s">
        <v>218</v>
      </c>
      <c r="D1020" s="160">
        <v>1</v>
      </c>
      <c r="E1020" s="160" t="s">
        <v>840</v>
      </c>
    </row>
    <row r="1021" spans="1:5" x14ac:dyDescent="0.35">
      <c r="A1021" s="163" t="s">
        <v>2113</v>
      </c>
      <c r="B1021" s="163" t="s">
        <v>402</v>
      </c>
      <c r="C1021" s="163" t="s">
        <v>218</v>
      </c>
      <c r="D1021" s="160">
        <v>1</v>
      </c>
      <c r="E1021" s="160" t="s">
        <v>840</v>
      </c>
    </row>
    <row r="1022" spans="1:5" x14ac:dyDescent="0.35">
      <c r="A1022" s="163" t="s">
        <v>2112</v>
      </c>
      <c r="B1022" s="163" t="s">
        <v>392</v>
      </c>
      <c r="C1022" s="163" t="s">
        <v>218</v>
      </c>
      <c r="D1022" s="160">
        <v>1</v>
      </c>
      <c r="E1022" s="160" t="s">
        <v>840</v>
      </c>
    </row>
    <row r="1023" spans="1:5" x14ac:dyDescent="0.35">
      <c r="A1023" s="163" t="s">
        <v>2114</v>
      </c>
      <c r="B1023" s="163" t="s">
        <v>674</v>
      </c>
      <c r="C1023" s="163" t="s">
        <v>2144</v>
      </c>
      <c r="D1023" s="160">
        <v>1</v>
      </c>
      <c r="E1023" s="160" t="s">
        <v>840</v>
      </c>
    </row>
    <row r="1024" spans="1:5" x14ac:dyDescent="0.35">
      <c r="A1024" s="92" t="s">
        <v>2039</v>
      </c>
      <c r="B1024" s="92" t="s">
        <v>71</v>
      </c>
      <c r="C1024" s="100" t="s">
        <v>2102</v>
      </c>
      <c r="D1024" s="102">
        <v>1</v>
      </c>
      <c r="E1024" s="102" t="s">
        <v>142</v>
      </c>
    </row>
    <row r="1025" spans="1:5" x14ac:dyDescent="0.35">
      <c r="A1025" s="92" t="s">
        <v>2146</v>
      </c>
      <c r="B1025" s="92" t="s">
        <v>551</v>
      </c>
      <c r="C1025" s="100" t="s">
        <v>2149</v>
      </c>
      <c r="D1025" s="102">
        <v>1</v>
      </c>
      <c r="E1025" s="102" t="s">
        <v>840</v>
      </c>
    </row>
    <row r="1026" spans="1:5" x14ac:dyDescent="0.35">
      <c r="A1026" s="92" t="s">
        <v>1976</v>
      </c>
      <c r="B1026" s="92" t="s">
        <v>427</v>
      </c>
      <c r="C1026" s="100" t="s">
        <v>653</v>
      </c>
      <c r="D1026" s="102">
        <v>1</v>
      </c>
      <c r="E1026" s="102" t="s">
        <v>2150</v>
      </c>
    </row>
    <row r="1027" spans="1:5" x14ac:dyDescent="0.35">
      <c r="A1027" s="92" t="s">
        <v>2047</v>
      </c>
      <c r="B1027" s="92" t="s">
        <v>825</v>
      </c>
      <c r="C1027" s="100" t="s">
        <v>2151</v>
      </c>
      <c r="D1027" s="102">
        <v>1</v>
      </c>
      <c r="E1027" s="102" t="s">
        <v>142</v>
      </c>
    </row>
    <row r="1028" spans="1:5" x14ac:dyDescent="0.35">
      <c r="A1028" s="92" t="s">
        <v>2087</v>
      </c>
      <c r="B1028" s="92" t="s">
        <v>1909</v>
      </c>
      <c r="C1028" s="100" t="s">
        <v>207</v>
      </c>
      <c r="D1028" s="102">
        <v>1</v>
      </c>
      <c r="E1028" s="102" t="s">
        <v>142</v>
      </c>
    </row>
    <row r="1029" spans="1:5" x14ac:dyDescent="0.35">
      <c r="A1029" s="92" t="s">
        <v>2072</v>
      </c>
      <c r="B1029" s="92" t="s">
        <v>11</v>
      </c>
      <c r="C1029" s="100" t="s">
        <v>207</v>
      </c>
      <c r="D1029" s="102">
        <v>1</v>
      </c>
      <c r="E1029" s="102" t="s">
        <v>142</v>
      </c>
    </row>
    <row r="1030" spans="1:5" x14ac:dyDescent="0.35">
      <c r="A1030" s="92" t="s">
        <v>2108</v>
      </c>
      <c r="B1030" s="92" t="s">
        <v>13</v>
      </c>
      <c r="C1030" s="100" t="s">
        <v>653</v>
      </c>
      <c r="D1030" s="102">
        <v>1</v>
      </c>
      <c r="E1030" s="102" t="s">
        <v>458</v>
      </c>
    </row>
    <row r="1031" spans="1:5" x14ac:dyDescent="0.35">
      <c r="A1031" s="92" t="s">
        <v>2109</v>
      </c>
      <c r="B1031" s="92" t="s">
        <v>492</v>
      </c>
      <c r="C1031" s="100" t="s">
        <v>2152</v>
      </c>
      <c r="D1031" s="102">
        <v>1</v>
      </c>
      <c r="E1031" s="102" t="s">
        <v>142</v>
      </c>
    </row>
    <row r="1032" spans="1:5" x14ac:dyDescent="0.35">
      <c r="A1032" s="92" t="s">
        <v>2074</v>
      </c>
      <c r="B1032" s="92" t="s">
        <v>71</v>
      </c>
      <c r="C1032" s="100" t="s">
        <v>2102</v>
      </c>
      <c r="D1032" s="102">
        <v>1</v>
      </c>
      <c r="E1032" s="102" t="s">
        <v>142</v>
      </c>
    </row>
    <row r="1033" spans="1:5" x14ac:dyDescent="0.35">
      <c r="A1033" s="92" t="s">
        <v>2097</v>
      </c>
      <c r="B1033" s="92" t="s">
        <v>1390</v>
      </c>
      <c r="C1033" s="100" t="s">
        <v>207</v>
      </c>
      <c r="D1033" s="102">
        <v>1</v>
      </c>
      <c r="E1033" s="102" t="s">
        <v>142</v>
      </c>
    </row>
    <row r="1034" spans="1:5" x14ac:dyDescent="0.35">
      <c r="A1034" s="92" t="s">
        <v>1951</v>
      </c>
      <c r="B1034" s="92" t="s">
        <v>1107</v>
      </c>
      <c r="C1034" s="100" t="s">
        <v>207</v>
      </c>
      <c r="D1034" s="102">
        <v>3.7</v>
      </c>
      <c r="E1034" s="102" t="s">
        <v>142</v>
      </c>
    </row>
    <row r="1035" spans="1:5" x14ac:dyDescent="0.35">
      <c r="A1035" s="92" t="s">
        <v>1952</v>
      </c>
      <c r="B1035" s="92" t="s">
        <v>1105</v>
      </c>
      <c r="C1035" s="100" t="s">
        <v>207</v>
      </c>
      <c r="D1035" s="102">
        <v>2.7</v>
      </c>
      <c r="E1035" s="102" t="s">
        <v>142</v>
      </c>
    </row>
    <row r="1036" spans="1:5" x14ac:dyDescent="0.35">
      <c r="A1036" s="92" t="s">
        <v>1953</v>
      </c>
      <c r="B1036" s="92" t="s">
        <v>1109</v>
      </c>
      <c r="C1036" s="100" t="s">
        <v>207</v>
      </c>
      <c r="D1036" s="102">
        <v>3.5125000000000002</v>
      </c>
      <c r="E1036" s="102" t="s">
        <v>142</v>
      </c>
    </row>
    <row r="1037" spans="1:5" x14ac:dyDescent="0.35">
      <c r="A1037" s="92" t="s">
        <v>2071</v>
      </c>
      <c r="B1037" s="92" t="s">
        <v>13</v>
      </c>
      <c r="C1037" s="100" t="s">
        <v>2174</v>
      </c>
      <c r="D1037" s="102">
        <v>1</v>
      </c>
      <c r="E1037" s="102" t="s">
        <v>142</v>
      </c>
    </row>
    <row r="1038" spans="1:5" x14ac:dyDescent="0.35">
      <c r="A1038" s="92" t="s">
        <v>2147</v>
      </c>
      <c r="B1038" s="92" t="s">
        <v>489</v>
      </c>
      <c r="C1038" s="100" t="s">
        <v>2175</v>
      </c>
      <c r="D1038" s="102">
        <v>1</v>
      </c>
      <c r="E1038" s="102" t="s">
        <v>840</v>
      </c>
    </row>
    <row r="1039" spans="1:5" x14ac:dyDescent="0.35">
      <c r="A1039" s="92" t="s">
        <v>2157</v>
      </c>
      <c r="B1039" s="92" t="s">
        <v>1669</v>
      </c>
      <c r="C1039" s="100" t="s">
        <v>2176</v>
      </c>
      <c r="D1039" s="102">
        <v>1</v>
      </c>
      <c r="E1039" s="102" t="s">
        <v>1306</v>
      </c>
    </row>
    <row r="1040" spans="1:5" x14ac:dyDescent="0.35">
      <c r="A1040" s="92" t="s">
        <v>2079</v>
      </c>
      <c r="B1040" s="92" t="s">
        <v>1109</v>
      </c>
      <c r="C1040" s="100" t="s">
        <v>2175</v>
      </c>
      <c r="D1040" s="102">
        <v>0.40702111422030018</v>
      </c>
      <c r="E1040" s="102" t="s">
        <v>840</v>
      </c>
    </row>
    <row r="1041" spans="1:5" x14ac:dyDescent="0.35">
      <c r="A1041" s="92" t="s">
        <v>2080</v>
      </c>
      <c r="B1041" s="92" t="s">
        <v>150</v>
      </c>
      <c r="C1041" s="100" t="s">
        <v>2175</v>
      </c>
      <c r="D1041" s="102">
        <v>0.59297888577969982</v>
      </c>
      <c r="E1041" s="102" t="s">
        <v>840</v>
      </c>
    </row>
    <row r="1042" spans="1:5" x14ac:dyDescent="0.35">
      <c r="A1042" s="163" t="s">
        <v>2110</v>
      </c>
      <c r="B1042" s="163" t="s">
        <v>402</v>
      </c>
      <c r="C1042" s="163" t="s">
        <v>2144</v>
      </c>
      <c r="D1042" s="160">
        <v>1</v>
      </c>
      <c r="E1042" s="160" t="s">
        <v>840</v>
      </c>
    </row>
    <row r="1043" spans="1:5" x14ac:dyDescent="0.35">
      <c r="A1043" s="163" t="s">
        <v>2124</v>
      </c>
      <c r="B1043" s="163" t="s">
        <v>340</v>
      </c>
      <c r="C1043" s="163" t="s">
        <v>2144</v>
      </c>
      <c r="D1043" s="160">
        <v>1</v>
      </c>
      <c r="E1043" s="160" t="s">
        <v>840</v>
      </c>
    </row>
    <row r="1044" spans="1:5" x14ac:dyDescent="0.35">
      <c r="A1044" s="92" t="s">
        <v>2163</v>
      </c>
      <c r="B1044" s="92" t="s">
        <v>317</v>
      </c>
      <c r="C1044" s="100" t="s">
        <v>2174</v>
      </c>
      <c r="D1044" s="102">
        <v>1</v>
      </c>
      <c r="E1044" s="102" t="s">
        <v>142</v>
      </c>
    </row>
    <row r="1045" spans="1:5" x14ac:dyDescent="0.35">
      <c r="A1045" s="92" t="s">
        <v>2164</v>
      </c>
      <c r="B1045" s="92" t="s">
        <v>317</v>
      </c>
      <c r="C1045" s="100" t="s">
        <v>2174</v>
      </c>
      <c r="D1045" s="102">
        <v>1</v>
      </c>
      <c r="E1045" s="102" t="s">
        <v>142</v>
      </c>
    </row>
    <row r="1046" spans="1:5" x14ac:dyDescent="0.35">
      <c r="A1046" s="92" t="s">
        <v>2165</v>
      </c>
      <c r="B1046" s="92" t="s">
        <v>317</v>
      </c>
      <c r="C1046" s="100" t="s">
        <v>2174</v>
      </c>
      <c r="D1046" s="102">
        <v>1</v>
      </c>
      <c r="E1046" s="102" t="s">
        <v>142</v>
      </c>
    </row>
    <row r="1047" spans="1:5" x14ac:dyDescent="0.35">
      <c r="A1047" s="92" t="s">
        <v>2166</v>
      </c>
      <c r="B1047" s="92" t="s">
        <v>317</v>
      </c>
      <c r="C1047" s="100" t="s">
        <v>2174</v>
      </c>
      <c r="D1047" s="102">
        <v>1</v>
      </c>
      <c r="E1047" s="102" t="s">
        <v>142</v>
      </c>
    </row>
    <row r="1048" spans="1:5" x14ac:dyDescent="0.35">
      <c r="A1048" s="92" t="s">
        <v>2167</v>
      </c>
      <c r="B1048" s="92" t="s">
        <v>317</v>
      </c>
      <c r="C1048" s="100" t="s">
        <v>2174</v>
      </c>
      <c r="D1048" s="102">
        <v>1</v>
      </c>
      <c r="E1048" s="102" t="s">
        <v>142</v>
      </c>
    </row>
    <row r="1049" spans="1:5" x14ac:dyDescent="0.35">
      <c r="A1049" s="92" t="s">
        <v>2168</v>
      </c>
      <c r="B1049" s="92" t="s">
        <v>317</v>
      </c>
      <c r="C1049" s="100" t="s">
        <v>2174</v>
      </c>
      <c r="D1049" s="102">
        <v>1</v>
      </c>
      <c r="E1049" s="102" t="s">
        <v>142</v>
      </c>
    </row>
    <row r="1050" spans="1:5" x14ac:dyDescent="0.35">
      <c r="A1050" s="92" t="s">
        <v>2169</v>
      </c>
      <c r="B1050" s="92" t="s">
        <v>317</v>
      </c>
      <c r="C1050" s="100" t="s">
        <v>2174</v>
      </c>
      <c r="D1050" s="102">
        <v>1</v>
      </c>
      <c r="E1050" s="102" t="s">
        <v>142</v>
      </c>
    </row>
    <row r="1051" spans="1:5" x14ac:dyDescent="0.35">
      <c r="A1051" s="92" t="s">
        <v>2170</v>
      </c>
      <c r="B1051" s="92" t="s">
        <v>317</v>
      </c>
      <c r="C1051" s="100" t="s">
        <v>2174</v>
      </c>
      <c r="D1051" s="102">
        <v>1</v>
      </c>
      <c r="E1051" s="102" t="s">
        <v>142</v>
      </c>
    </row>
    <row r="1052" spans="1:5" x14ac:dyDescent="0.35">
      <c r="A1052" s="92" t="s">
        <v>2046</v>
      </c>
      <c r="B1052" s="92" t="s">
        <v>825</v>
      </c>
      <c r="C1052" s="100" t="s">
        <v>2181</v>
      </c>
      <c r="D1052" s="102">
        <v>1</v>
      </c>
      <c r="E1052" s="102" t="s">
        <v>2182</v>
      </c>
    </row>
    <row r="1053" spans="1:5" x14ac:dyDescent="0.35">
      <c r="A1053" s="92" t="s">
        <v>2177</v>
      </c>
      <c r="B1053" s="92" t="s">
        <v>2042</v>
      </c>
      <c r="C1053" s="100" t="s">
        <v>2183</v>
      </c>
      <c r="D1053" s="102">
        <v>1</v>
      </c>
      <c r="E1053" s="102" t="s">
        <v>1306</v>
      </c>
    </row>
    <row r="1054" spans="1:5" x14ac:dyDescent="0.35">
      <c r="A1054" s="92" t="s">
        <v>2178</v>
      </c>
      <c r="B1054" s="92" t="s">
        <v>2042</v>
      </c>
      <c r="C1054" s="100" t="s">
        <v>2183</v>
      </c>
      <c r="D1054" s="102">
        <v>1</v>
      </c>
      <c r="E1054" s="102" t="s">
        <v>1306</v>
      </c>
    </row>
    <row r="1055" spans="1:5" x14ac:dyDescent="0.35">
      <c r="A1055" s="92" t="s">
        <v>2179</v>
      </c>
      <c r="B1055" s="92" t="s">
        <v>2042</v>
      </c>
      <c r="C1055" s="100" t="s">
        <v>2183</v>
      </c>
      <c r="D1055" s="102">
        <v>1</v>
      </c>
      <c r="E1055" s="102" t="s">
        <v>1306</v>
      </c>
    </row>
    <row r="1056" spans="1:5" x14ac:dyDescent="0.35">
      <c r="A1056" s="92" t="s">
        <v>2180</v>
      </c>
      <c r="B1056" s="92" t="s">
        <v>2042</v>
      </c>
      <c r="C1056" s="100" t="s">
        <v>2183</v>
      </c>
      <c r="D1056" s="102">
        <v>1</v>
      </c>
      <c r="E1056" s="102" t="s">
        <v>1306</v>
      </c>
    </row>
    <row r="1057" spans="1:5" x14ac:dyDescent="0.35">
      <c r="A1057" s="92" t="s">
        <v>2075</v>
      </c>
      <c r="B1057" s="92" t="s">
        <v>71</v>
      </c>
      <c r="C1057" s="100" t="s">
        <v>2183</v>
      </c>
      <c r="D1057" s="102">
        <v>1</v>
      </c>
      <c r="E1057" s="102" t="s">
        <v>1306</v>
      </c>
    </row>
    <row r="1058" spans="1:5" x14ac:dyDescent="0.35">
      <c r="A1058" s="92" t="s">
        <v>2076</v>
      </c>
      <c r="B1058" s="92" t="s">
        <v>71</v>
      </c>
      <c r="C1058" s="100" t="s">
        <v>2183</v>
      </c>
      <c r="D1058" s="102">
        <v>1</v>
      </c>
      <c r="E1058" s="102" t="s">
        <v>1306</v>
      </c>
    </row>
    <row r="1059" spans="1:5" x14ac:dyDescent="0.35">
      <c r="A1059" s="92" t="s">
        <v>2077</v>
      </c>
      <c r="B1059" s="92" t="s">
        <v>71</v>
      </c>
      <c r="C1059" s="100" t="s">
        <v>2183</v>
      </c>
      <c r="D1059" s="102">
        <v>1</v>
      </c>
      <c r="E1059" s="102" t="s">
        <v>1306</v>
      </c>
    </row>
    <row r="1060" spans="1:5" x14ac:dyDescent="0.35">
      <c r="A1060" s="92" t="s">
        <v>2078</v>
      </c>
      <c r="B1060" s="92" t="s">
        <v>71</v>
      </c>
      <c r="C1060" s="100" t="s">
        <v>2183</v>
      </c>
      <c r="D1060" s="102">
        <v>1</v>
      </c>
      <c r="E1060" s="102" t="s">
        <v>1306</v>
      </c>
    </row>
    <row r="1061" spans="1:5" x14ac:dyDescent="0.35">
      <c r="A1061" s="92" t="s">
        <v>2148</v>
      </c>
      <c r="B1061" s="92" t="s">
        <v>13</v>
      </c>
      <c r="C1061" s="100" t="s">
        <v>2183</v>
      </c>
      <c r="D1061" s="102">
        <v>1</v>
      </c>
      <c r="E1061" s="102" t="s">
        <v>142</v>
      </c>
    </row>
    <row r="1062" spans="1:5" x14ac:dyDescent="0.35">
      <c r="A1062" s="92" t="s">
        <v>2094</v>
      </c>
      <c r="B1062" s="92" t="s">
        <v>492</v>
      </c>
      <c r="C1062" s="100" t="s">
        <v>2184</v>
      </c>
      <c r="D1062" s="102">
        <v>1</v>
      </c>
      <c r="E1062" s="102" t="s">
        <v>142</v>
      </c>
    </row>
    <row r="1063" spans="1:5" x14ac:dyDescent="0.35">
      <c r="A1063" s="92" t="s">
        <v>2098</v>
      </c>
      <c r="B1063" s="92" t="s">
        <v>104</v>
      </c>
      <c r="C1063" s="100" t="s">
        <v>2185</v>
      </c>
      <c r="D1063" s="102">
        <v>1</v>
      </c>
      <c r="E1063" s="102" t="s">
        <v>2182</v>
      </c>
    </row>
    <row r="1064" spans="1:5" x14ac:dyDescent="0.35">
      <c r="A1064" s="163" t="s">
        <v>2137</v>
      </c>
      <c r="B1064" s="163" t="s">
        <v>13</v>
      </c>
      <c r="C1064" s="100" t="s">
        <v>207</v>
      </c>
      <c r="D1064" s="102">
        <v>1</v>
      </c>
      <c r="E1064" s="102" t="s">
        <v>142</v>
      </c>
    </row>
    <row r="1065" spans="1:5" x14ac:dyDescent="0.35">
      <c r="A1065" s="163" t="s">
        <v>2194</v>
      </c>
      <c r="B1065" s="163" t="s">
        <v>13</v>
      </c>
      <c r="C1065" s="100" t="s">
        <v>207</v>
      </c>
      <c r="D1065" s="102">
        <v>1</v>
      </c>
      <c r="E1065" s="102" t="s">
        <v>142</v>
      </c>
    </row>
    <row r="1066" spans="1:5" x14ac:dyDescent="0.35">
      <c r="A1066" s="163" t="s">
        <v>2156</v>
      </c>
      <c r="B1066" s="163" t="s">
        <v>70</v>
      </c>
      <c r="C1066" s="100" t="s">
        <v>2196</v>
      </c>
      <c r="D1066" s="102">
        <v>1</v>
      </c>
      <c r="E1066" s="102" t="s">
        <v>840</v>
      </c>
    </row>
    <row r="1067" spans="1:5" x14ac:dyDescent="0.35">
      <c r="A1067" s="163" t="s">
        <v>2187</v>
      </c>
      <c r="B1067" s="163" t="s">
        <v>392</v>
      </c>
      <c r="C1067" s="100" t="s">
        <v>2197</v>
      </c>
      <c r="D1067" s="102">
        <v>1</v>
      </c>
      <c r="E1067" s="102" t="s">
        <v>142</v>
      </c>
    </row>
    <row r="1068" spans="1:5" x14ac:dyDescent="0.35">
      <c r="A1068" s="163" t="s">
        <v>2188</v>
      </c>
      <c r="B1068" s="163" t="s">
        <v>392</v>
      </c>
      <c r="C1068" s="100" t="s">
        <v>2197</v>
      </c>
      <c r="D1068" s="102">
        <v>1</v>
      </c>
      <c r="E1068" s="102" t="s">
        <v>142</v>
      </c>
    </row>
    <row r="1069" spans="1:5" x14ac:dyDescent="0.35">
      <c r="A1069" s="163" t="s">
        <v>2125</v>
      </c>
      <c r="B1069" s="163" t="s">
        <v>340</v>
      </c>
      <c r="C1069" s="163" t="s">
        <v>2197</v>
      </c>
      <c r="D1069" s="160">
        <v>1</v>
      </c>
      <c r="E1069" s="160" t="s">
        <v>142</v>
      </c>
    </row>
    <row r="1070" spans="1:5" x14ac:dyDescent="0.35">
      <c r="A1070" s="163" t="s">
        <v>2115</v>
      </c>
      <c r="B1070" s="163" t="s">
        <v>674</v>
      </c>
      <c r="C1070" s="163" t="s">
        <v>2197</v>
      </c>
      <c r="D1070" s="160">
        <v>1</v>
      </c>
      <c r="E1070" s="160" t="s">
        <v>142</v>
      </c>
    </row>
    <row r="1071" spans="1:5" x14ac:dyDescent="0.35">
      <c r="A1071" s="163" t="s">
        <v>2126</v>
      </c>
      <c r="B1071" s="163" t="s">
        <v>674</v>
      </c>
      <c r="C1071" s="163" t="s">
        <v>2197</v>
      </c>
      <c r="D1071" s="160">
        <v>1</v>
      </c>
      <c r="E1071" s="160" t="s">
        <v>142</v>
      </c>
    </row>
    <row r="1072" spans="1:5" x14ac:dyDescent="0.35">
      <c r="A1072" s="163" t="s">
        <v>2118</v>
      </c>
      <c r="B1072" s="163" t="s">
        <v>678</v>
      </c>
      <c r="C1072" s="163" t="s">
        <v>2197</v>
      </c>
      <c r="D1072" s="160">
        <v>1</v>
      </c>
      <c r="E1072" s="160" t="s">
        <v>142</v>
      </c>
    </row>
    <row r="1073" spans="1:5" x14ac:dyDescent="0.35">
      <c r="A1073" s="163" t="s">
        <v>2116</v>
      </c>
      <c r="B1073" s="163" t="s">
        <v>674</v>
      </c>
      <c r="C1073" s="163" t="s">
        <v>2197</v>
      </c>
      <c r="D1073" s="160">
        <v>0.5</v>
      </c>
      <c r="E1073" s="160" t="s">
        <v>142</v>
      </c>
    </row>
    <row r="1074" spans="1:5" x14ac:dyDescent="0.35">
      <c r="A1074" s="163" t="s">
        <v>2117</v>
      </c>
      <c r="B1074" s="163" t="s">
        <v>678</v>
      </c>
      <c r="C1074" s="163" t="s">
        <v>2197</v>
      </c>
      <c r="D1074" s="160">
        <v>0.5</v>
      </c>
      <c r="E1074" s="160" t="s">
        <v>142</v>
      </c>
    </row>
    <row r="1075" spans="1:5" x14ac:dyDescent="0.35">
      <c r="A1075" s="163" t="s">
        <v>2142</v>
      </c>
      <c r="B1075" s="163" t="s">
        <v>674</v>
      </c>
      <c r="C1075" s="163" t="s">
        <v>2197</v>
      </c>
      <c r="D1075" s="164">
        <v>0.58309999999999995</v>
      </c>
      <c r="E1075" s="160" t="s">
        <v>142</v>
      </c>
    </row>
    <row r="1076" spans="1:5" x14ac:dyDescent="0.35">
      <c r="A1076" s="163" t="s">
        <v>2143</v>
      </c>
      <c r="B1076" s="163" t="s">
        <v>678</v>
      </c>
      <c r="C1076" s="163" t="s">
        <v>2197</v>
      </c>
      <c r="D1076" s="164">
        <v>0.41644166666666665</v>
      </c>
      <c r="E1076" s="160" t="s">
        <v>142</v>
      </c>
    </row>
    <row r="1077" spans="1:5" x14ac:dyDescent="0.35">
      <c r="A1077" s="163" t="s">
        <v>2159</v>
      </c>
      <c r="B1077" s="163" t="s">
        <v>39</v>
      </c>
      <c r="C1077" s="163" t="s">
        <v>1378</v>
      </c>
      <c r="D1077" s="160">
        <v>1</v>
      </c>
      <c r="E1077" s="160" t="s">
        <v>142</v>
      </c>
    </row>
    <row r="1078" spans="1:5" x14ac:dyDescent="0.35">
      <c r="A1078" s="163" t="s">
        <v>2171</v>
      </c>
      <c r="B1078" s="163" t="s">
        <v>317</v>
      </c>
      <c r="C1078" s="163" t="s">
        <v>207</v>
      </c>
      <c r="D1078" s="160">
        <v>1</v>
      </c>
      <c r="E1078" s="160" t="s">
        <v>142</v>
      </c>
    </row>
    <row r="1079" spans="1:5" x14ac:dyDescent="0.35">
      <c r="A1079" s="163" t="s">
        <v>2158</v>
      </c>
      <c r="B1079" s="163" t="s">
        <v>11</v>
      </c>
      <c r="C1079" s="163" t="s">
        <v>2198</v>
      </c>
      <c r="D1079" s="160">
        <v>1</v>
      </c>
      <c r="E1079" s="160" t="s">
        <v>142</v>
      </c>
    </row>
    <row r="1080" spans="1:5" x14ac:dyDescent="0.35">
      <c r="A1080" s="92" t="s">
        <v>2145</v>
      </c>
      <c r="B1080" s="92" t="s">
        <v>13</v>
      </c>
      <c r="C1080" s="100" t="s">
        <v>1378</v>
      </c>
      <c r="D1080" s="102">
        <v>1</v>
      </c>
      <c r="E1080" s="102" t="s">
        <v>142</v>
      </c>
    </row>
    <row r="1081" spans="1:5" x14ac:dyDescent="0.35">
      <c r="A1081" s="92" t="s">
        <v>2199</v>
      </c>
      <c r="B1081" s="92" t="s">
        <v>427</v>
      </c>
      <c r="C1081" s="100" t="s">
        <v>2213</v>
      </c>
      <c r="D1081" s="102">
        <v>1</v>
      </c>
      <c r="E1081" s="102" t="s">
        <v>142</v>
      </c>
    </row>
    <row r="1082" spans="1:5" x14ac:dyDescent="0.35">
      <c r="A1082" s="92" t="s">
        <v>1997</v>
      </c>
      <c r="B1082" s="92" t="s">
        <v>735</v>
      </c>
      <c r="C1082" s="100" t="s">
        <v>2062</v>
      </c>
      <c r="D1082" s="102">
        <v>1</v>
      </c>
      <c r="E1082" s="102" t="s">
        <v>142</v>
      </c>
    </row>
    <row r="1083" spans="1:5" x14ac:dyDescent="0.35">
      <c r="A1083" s="92" t="s">
        <v>2208</v>
      </c>
      <c r="B1083" s="92" t="s">
        <v>2042</v>
      </c>
      <c r="C1083" s="100" t="s">
        <v>2243</v>
      </c>
      <c r="D1083" s="102">
        <v>1</v>
      </c>
      <c r="E1083" s="102" t="s">
        <v>142</v>
      </c>
    </row>
    <row r="1084" spans="1:5" x14ac:dyDescent="0.35">
      <c r="A1084" s="92" t="s">
        <v>2100</v>
      </c>
      <c r="B1084" s="92" t="s">
        <v>434</v>
      </c>
      <c r="C1084" s="100" t="s">
        <v>2244</v>
      </c>
      <c r="D1084" s="102">
        <v>1</v>
      </c>
      <c r="E1084" s="102" t="s">
        <v>840</v>
      </c>
    </row>
    <row r="1085" spans="1:5" x14ac:dyDescent="0.35">
      <c r="A1085" s="92" t="s">
        <v>2105</v>
      </c>
      <c r="B1085" s="92" t="s">
        <v>423</v>
      </c>
      <c r="C1085" s="100" t="s">
        <v>2245</v>
      </c>
      <c r="D1085" s="102">
        <v>1</v>
      </c>
      <c r="E1085" s="102" t="s">
        <v>1618</v>
      </c>
    </row>
    <row r="1086" spans="1:5" x14ac:dyDescent="0.35">
      <c r="A1086" s="163" t="s">
        <v>2189</v>
      </c>
      <c r="B1086" s="163" t="s">
        <v>11</v>
      </c>
      <c r="C1086" s="163" t="s">
        <v>2246</v>
      </c>
      <c r="D1086" s="168">
        <v>0.18337679435997623</v>
      </c>
      <c r="E1086" s="160" t="s">
        <v>689</v>
      </c>
    </row>
    <row r="1087" spans="1:5" x14ac:dyDescent="0.35">
      <c r="A1087" s="163" t="s">
        <v>2190</v>
      </c>
      <c r="B1087" s="163" t="s">
        <v>39</v>
      </c>
      <c r="C1087" s="163" t="s">
        <v>2246</v>
      </c>
      <c r="D1087" s="168">
        <v>8.031810073897902E-2</v>
      </c>
      <c r="E1087" s="160" t="s">
        <v>689</v>
      </c>
    </row>
    <row r="1088" spans="1:5" x14ac:dyDescent="0.35">
      <c r="A1088" s="163" t="s">
        <v>2191</v>
      </c>
      <c r="B1088" s="163" t="s">
        <v>232</v>
      </c>
      <c r="C1088" s="163" t="s">
        <v>2246</v>
      </c>
      <c r="D1088" s="168">
        <v>3.3829525184744753E-2</v>
      </c>
      <c r="E1088" s="160" t="s">
        <v>689</v>
      </c>
    </row>
    <row r="1089" spans="1:5" x14ac:dyDescent="0.35">
      <c r="A1089" s="163" t="s">
        <v>2192</v>
      </c>
      <c r="B1089" s="163" t="s">
        <v>102</v>
      </c>
      <c r="C1089" s="163" t="s">
        <v>2246</v>
      </c>
      <c r="D1089" s="168">
        <v>0.52852204196041785</v>
      </c>
      <c r="E1089" s="160" t="s">
        <v>689</v>
      </c>
    </row>
    <row r="1090" spans="1:5" x14ac:dyDescent="0.35">
      <c r="A1090" s="163" t="s">
        <v>2193</v>
      </c>
      <c r="B1090" s="163" t="s">
        <v>1590</v>
      </c>
      <c r="C1090" s="163" t="s">
        <v>2246</v>
      </c>
      <c r="D1090" s="168">
        <v>0.17399558311390467</v>
      </c>
      <c r="E1090" s="160" t="s">
        <v>689</v>
      </c>
    </row>
    <row r="1091" spans="1:5" x14ac:dyDescent="0.35">
      <c r="A1091" s="163" t="s">
        <v>2160</v>
      </c>
      <c r="B1091" s="163" t="s">
        <v>2153</v>
      </c>
      <c r="C1091" s="163" t="s">
        <v>2246</v>
      </c>
      <c r="D1091" s="160">
        <v>1</v>
      </c>
      <c r="E1091" s="160" t="s">
        <v>689</v>
      </c>
    </row>
    <row r="1092" spans="1:5" x14ac:dyDescent="0.35">
      <c r="A1092" s="163" t="s">
        <v>2131</v>
      </c>
      <c r="B1092" s="163" t="s">
        <v>674</v>
      </c>
      <c r="C1092" s="163" t="s">
        <v>2247</v>
      </c>
      <c r="D1092" s="160">
        <v>0.5</v>
      </c>
      <c r="E1092" s="160" t="s">
        <v>142</v>
      </c>
    </row>
    <row r="1093" spans="1:5" x14ac:dyDescent="0.35">
      <c r="A1093" s="163" t="s">
        <v>2132</v>
      </c>
      <c r="B1093" s="163" t="s">
        <v>678</v>
      </c>
      <c r="C1093" s="163" t="s">
        <v>2247</v>
      </c>
      <c r="D1093" s="160">
        <v>0.5</v>
      </c>
      <c r="E1093" s="160" t="s">
        <v>142</v>
      </c>
    </row>
    <row r="1094" spans="1:5" x14ac:dyDescent="0.35">
      <c r="A1094" s="163" t="s">
        <v>2119</v>
      </c>
      <c r="B1094" s="163" t="s">
        <v>534</v>
      </c>
      <c r="C1094" s="163" t="s">
        <v>1378</v>
      </c>
      <c r="D1094" s="160">
        <v>1</v>
      </c>
      <c r="E1094" s="160" t="s">
        <v>142</v>
      </c>
    </row>
    <row r="1095" spans="1:5" x14ac:dyDescent="0.35">
      <c r="A1095" s="163" t="s">
        <v>2161</v>
      </c>
      <c r="B1095" s="163" t="s">
        <v>85</v>
      </c>
      <c r="C1095" s="163" t="s">
        <v>481</v>
      </c>
      <c r="D1095" s="168">
        <v>0.76595744680851063</v>
      </c>
      <c r="E1095" s="160" t="s">
        <v>840</v>
      </c>
    </row>
    <row r="1096" spans="1:5" x14ac:dyDescent="0.35">
      <c r="A1096" s="163" t="s">
        <v>2162</v>
      </c>
      <c r="B1096" s="163" t="s">
        <v>347</v>
      </c>
      <c r="C1096" s="163" t="s">
        <v>481</v>
      </c>
      <c r="D1096" s="168">
        <v>0.23744680851063829</v>
      </c>
      <c r="E1096" s="160" t="s">
        <v>840</v>
      </c>
    </row>
    <row r="1097" spans="1:5" x14ac:dyDescent="0.35">
      <c r="A1097" s="163" t="s">
        <v>2127</v>
      </c>
      <c r="B1097" s="163" t="s">
        <v>674</v>
      </c>
      <c r="C1097" s="163" t="s">
        <v>2265</v>
      </c>
      <c r="D1097" s="160">
        <v>1</v>
      </c>
      <c r="E1097" s="160" t="s">
        <v>142</v>
      </c>
    </row>
    <row r="1098" spans="1:5" x14ac:dyDescent="0.35">
      <c r="A1098" s="163" t="s">
        <v>2172</v>
      </c>
      <c r="B1098" s="163" t="s">
        <v>317</v>
      </c>
      <c r="C1098" s="163" t="s">
        <v>2266</v>
      </c>
      <c r="D1098" s="160">
        <v>1</v>
      </c>
      <c r="E1098" s="160" t="s">
        <v>840</v>
      </c>
    </row>
    <row r="1099" spans="1:5" x14ac:dyDescent="0.35">
      <c r="A1099" s="163" t="s">
        <v>2173</v>
      </c>
      <c r="B1099" s="163" t="s">
        <v>317</v>
      </c>
      <c r="C1099" s="163" t="s">
        <v>2266</v>
      </c>
      <c r="D1099" s="160">
        <v>1</v>
      </c>
      <c r="E1099" s="160" t="s">
        <v>840</v>
      </c>
    </row>
    <row r="1100" spans="1:5" x14ac:dyDescent="0.35">
      <c r="A1100" s="163" t="s">
        <v>2224</v>
      </c>
      <c r="B1100" s="163" t="s">
        <v>1405</v>
      </c>
      <c r="C1100" s="163" t="s">
        <v>2266</v>
      </c>
      <c r="D1100" s="160">
        <v>1</v>
      </c>
      <c r="E1100" s="160" t="s">
        <v>840</v>
      </c>
    </row>
    <row r="1101" spans="1:5" x14ac:dyDescent="0.35">
      <c r="A1101" s="92" t="s">
        <v>2044</v>
      </c>
      <c r="B1101" s="92" t="s">
        <v>2042</v>
      </c>
      <c r="C1101" s="100" t="s">
        <v>218</v>
      </c>
      <c r="D1101" s="102">
        <v>1</v>
      </c>
      <c r="E1101" s="102" t="s">
        <v>840</v>
      </c>
    </row>
    <row r="1102" spans="1:5" x14ac:dyDescent="0.35">
      <c r="A1102" s="92" t="s">
        <v>2045</v>
      </c>
      <c r="B1102" s="92" t="s">
        <v>2042</v>
      </c>
      <c r="C1102" s="100" t="s">
        <v>218</v>
      </c>
      <c r="D1102" s="102">
        <v>1</v>
      </c>
      <c r="E1102" s="102" t="s">
        <v>840</v>
      </c>
    </row>
    <row r="1103" spans="1:5" x14ac:dyDescent="0.35">
      <c r="A1103" s="92" t="s">
        <v>2022</v>
      </c>
      <c r="B1103" s="92" t="s">
        <v>674</v>
      </c>
      <c r="C1103" s="100" t="s">
        <v>2283</v>
      </c>
      <c r="D1103" s="102">
        <v>0.5</v>
      </c>
      <c r="E1103" s="102" t="s">
        <v>840</v>
      </c>
    </row>
    <row r="1104" spans="1:5" x14ac:dyDescent="0.35">
      <c r="A1104" s="92" t="s">
        <v>2154</v>
      </c>
      <c r="B1104" s="92" t="s">
        <v>340</v>
      </c>
      <c r="C1104" s="100" t="s">
        <v>2283</v>
      </c>
      <c r="D1104" s="102">
        <v>0.5</v>
      </c>
      <c r="E1104" s="102" t="s">
        <v>840</v>
      </c>
    </row>
    <row r="1105" spans="1:5" x14ac:dyDescent="0.35">
      <c r="A1105" s="92" t="s">
        <v>2220</v>
      </c>
      <c r="B1105" s="92" t="s">
        <v>85</v>
      </c>
      <c r="C1105" s="100" t="s">
        <v>2284</v>
      </c>
      <c r="D1105" s="102">
        <v>1</v>
      </c>
      <c r="E1105" s="102" t="s">
        <v>840</v>
      </c>
    </row>
    <row r="1106" spans="1:5" x14ac:dyDescent="0.35">
      <c r="A1106" s="92" t="s">
        <v>2221</v>
      </c>
      <c r="B1106" s="92" t="s">
        <v>85</v>
      </c>
      <c r="C1106" s="100" t="s">
        <v>2284</v>
      </c>
      <c r="D1106" s="102">
        <v>1</v>
      </c>
      <c r="E1106" s="102" t="s">
        <v>840</v>
      </c>
    </row>
    <row r="1107" spans="1:5" x14ac:dyDescent="0.35">
      <c r="A1107" s="92" t="s">
        <v>2222</v>
      </c>
      <c r="B1107" s="92" t="s">
        <v>85</v>
      </c>
      <c r="C1107" s="100" t="s">
        <v>2284</v>
      </c>
      <c r="D1107" s="102">
        <v>1</v>
      </c>
      <c r="E1107" s="102" t="s">
        <v>840</v>
      </c>
    </row>
    <row r="1108" spans="1:5" x14ac:dyDescent="0.35">
      <c r="A1108" s="92" t="s">
        <v>2223</v>
      </c>
      <c r="B1108" s="92" t="s">
        <v>85</v>
      </c>
      <c r="C1108" s="100" t="s">
        <v>2284</v>
      </c>
      <c r="D1108" s="102">
        <v>1</v>
      </c>
      <c r="E1108" s="102" t="s">
        <v>840</v>
      </c>
    </row>
    <row r="1109" spans="1:5" x14ac:dyDescent="0.35">
      <c r="A1109" s="92" t="s">
        <v>2215</v>
      </c>
      <c r="B1109" s="92" t="s">
        <v>102</v>
      </c>
      <c r="C1109" s="100" t="s">
        <v>2286</v>
      </c>
      <c r="D1109" s="102">
        <v>1</v>
      </c>
      <c r="E1109" s="102" t="s">
        <v>2287</v>
      </c>
    </row>
    <row r="1110" spans="1:5" x14ac:dyDescent="0.35">
      <c r="A1110" s="92" t="s">
        <v>2218</v>
      </c>
      <c r="B1110" s="92" t="s">
        <v>2219</v>
      </c>
      <c r="C1110" s="100" t="s">
        <v>2285</v>
      </c>
      <c r="D1110" s="102">
        <v>1</v>
      </c>
      <c r="E1110" s="102" t="s">
        <v>1618</v>
      </c>
    </row>
    <row r="1111" spans="1:5" x14ac:dyDescent="0.35">
      <c r="A1111" s="92" t="s">
        <v>2248</v>
      </c>
      <c r="B1111" s="92" t="s">
        <v>216</v>
      </c>
      <c r="C1111" s="100" t="s">
        <v>2289</v>
      </c>
      <c r="D1111" s="102">
        <v>0.5</v>
      </c>
      <c r="E1111" s="102" t="s">
        <v>1618</v>
      </c>
    </row>
    <row r="1112" spans="1:5" x14ac:dyDescent="0.35">
      <c r="A1112" s="92" t="s">
        <v>2250</v>
      </c>
      <c r="B1112" s="92" t="s">
        <v>340</v>
      </c>
      <c r="C1112" s="100" t="s">
        <v>2289</v>
      </c>
      <c r="D1112" s="102">
        <v>0.5</v>
      </c>
      <c r="E1112" s="102" t="s">
        <v>1618</v>
      </c>
    </row>
    <row r="1113" spans="1:5" x14ac:dyDescent="0.35">
      <c r="A1113" s="92" t="s">
        <v>2268</v>
      </c>
      <c r="B1113" s="92" t="s">
        <v>216</v>
      </c>
      <c r="C1113" s="100" t="s">
        <v>2290</v>
      </c>
      <c r="D1113" s="102">
        <v>0.5</v>
      </c>
      <c r="E1113" s="102" t="s">
        <v>1618</v>
      </c>
    </row>
    <row r="1114" spans="1:5" x14ac:dyDescent="0.35">
      <c r="A1114" s="92" t="s">
        <v>2269</v>
      </c>
      <c r="B1114" s="92" t="s">
        <v>340</v>
      </c>
      <c r="C1114" s="100" t="s">
        <v>2290</v>
      </c>
      <c r="D1114" s="102">
        <v>0.5</v>
      </c>
      <c r="E1114" s="102" t="s">
        <v>1618</v>
      </c>
    </row>
    <row r="1115" spans="1:5" x14ac:dyDescent="0.35">
      <c r="A1115" s="92" t="s">
        <v>2226</v>
      </c>
      <c r="B1115" s="92" t="s">
        <v>340</v>
      </c>
      <c r="C1115" s="100" t="s">
        <v>2290</v>
      </c>
      <c r="D1115" s="102">
        <f t="shared" ref="D1115:D1120" si="0">8160/24500</f>
        <v>0.33306122448979592</v>
      </c>
      <c r="E1115" s="102" t="s">
        <v>1618</v>
      </c>
    </row>
    <row r="1116" spans="1:5" x14ac:dyDescent="0.35">
      <c r="A1116" s="92" t="s">
        <v>2227</v>
      </c>
      <c r="B1116" s="92" t="s">
        <v>340</v>
      </c>
      <c r="C1116" s="100" t="s">
        <v>2290</v>
      </c>
      <c r="D1116" s="102">
        <f t="shared" si="0"/>
        <v>0.33306122448979592</v>
      </c>
      <c r="E1116" s="102" t="s">
        <v>1618</v>
      </c>
    </row>
    <row r="1117" spans="1:5" x14ac:dyDescent="0.35">
      <c r="A1117" s="92" t="s">
        <v>2228</v>
      </c>
      <c r="B1117" s="92" t="s">
        <v>402</v>
      </c>
      <c r="C1117" s="100" t="s">
        <v>2290</v>
      </c>
      <c r="D1117" s="102">
        <f t="shared" si="0"/>
        <v>0.33306122448979592</v>
      </c>
      <c r="E1117" s="102" t="s">
        <v>1618</v>
      </c>
    </row>
    <row r="1118" spans="1:5" x14ac:dyDescent="0.35">
      <c r="A1118" s="92" t="s">
        <v>2229</v>
      </c>
      <c r="B1118" s="92" t="s">
        <v>402</v>
      </c>
      <c r="C1118" s="100" t="s">
        <v>2290</v>
      </c>
      <c r="D1118" s="102">
        <f t="shared" si="0"/>
        <v>0.33306122448979592</v>
      </c>
      <c r="E1118" s="102" t="s">
        <v>1618</v>
      </c>
    </row>
    <row r="1119" spans="1:5" x14ac:dyDescent="0.35">
      <c r="A1119" s="92" t="s">
        <v>2230</v>
      </c>
      <c r="B1119" s="92" t="s">
        <v>392</v>
      </c>
      <c r="C1119" s="100" t="s">
        <v>2290</v>
      </c>
      <c r="D1119" s="102">
        <f t="shared" si="0"/>
        <v>0.33306122448979592</v>
      </c>
      <c r="E1119" s="102" t="s">
        <v>1618</v>
      </c>
    </row>
    <row r="1120" spans="1:5" x14ac:dyDescent="0.35">
      <c r="A1120" s="92" t="s">
        <v>2231</v>
      </c>
      <c r="B1120" s="92" t="s">
        <v>392</v>
      </c>
      <c r="C1120" s="100" t="s">
        <v>2290</v>
      </c>
      <c r="D1120" s="102">
        <f t="shared" si="0"/>
        <v>0.33306122448979592</v>
      </c>
      <c r="E1120" s="102" t="s">
        <v>1618</v>
      </c>
    </row>
    <row r="1121" spans="1:5" x14ac:dyDescent="0.35">
      <c r="A1121" s="92" t="s">
        <v>2023</v>
      </c>
      <c r="B1121" s="92" t="s">
        <v>674</v>
      </c>
      <c r="C1121" s="100" t="s">
        <v>2288</v>
      </c>
      <c r="D1121" s="102">
        <v>0.5</v>
      </c>
      <c r="E1121" s="102" t="s">
        <v>1618</v>
      </c>
    </row>
    <row r="1122" spans="1:5" x14ac:dyDescent="0.35">
      <c r="A1122" s="92" t="s">
        <v>2155</v>
      </c>
      <c r="B1122" s="92" t="s">
        <v>340</v>
      </c>
      <c r="C1122" s="100" t="s">
        <v>2288</v>
      </c>
      <c r="D1122" s="102">
        <v>0.5</v>
      </c>
      <c r="E1122" s="102" t="s">
        <v>1618</v>
      </c>
    </row>
    <row r="1123" spans="1:5" x14ac:dyDescent="0.35">
      <c r="A1123" s="92" t="s">
        <v>2273</v>
      </c>
      <c r="B1123" s="92" t="s">
        <v>674</v>
      </c>
      <c r="C1123" s="100" t="s">
        <v>2291</v>
      </c>
      <c r="D1123" s="102">
        <v>1</v>
      </c>
      <c r="E1123" s="102" t="s">
        <v>1618</v>
      </c>
    </row>
    <row r="1124" spans="1:5" x14ac:dyDescent="0.35">
      <c r="A1124" s="92" t="s">
        <v>2274</v>
      </c>
      <c r="B1124" s="92" t="s">
        <v>674</v>
      </c>
      <c r="C1124" s="100" t="s">
        <v>2292</v>
      </c>
      <c r="D1124" s="102">
        <v>1</v>
      </c>
      <c r="E1124" s="102" t="s">
        <v>1618</v>
      </c>
    </row>
    <row r="1125" spans="1:5" x14ac:dyDescent="0.35">
      <c r="A1125" s="92" t="s">
        <v>2276</v>
      </c>
      <c r="B1125" s="92" t="s">
        <v>674</v>
      </c>
      <c r="C1125" s="100" t="s">
        <v>2293</v>
      </c>
      <c r="D1125" s="102">
        <v>1</v>
      </c>
      <c r="E1125" s="102" t="s">
        <v>1618</v>
      </c>
    </row>
    <row r="1126" spans="1:5" x14ac:dyDescent="0.35">
      <c r="A1126" s="92" t="s">
        <v>2271</v>
      </c>
      <c r="B1126" s="92" t="s">
        <v>678</v>
      </c>
      <c r="C1126" s="100" t="s">
        <v>2294</v>
      </c>
      <c r="D1126" s="102">
        <v>0.5</v>
      </c>
      <c r="E1126" s="102" t="s">
        <v>1618</v>
      </c>
    </row>
    <row r="1127" spans="1:5" x14ac:dyDescent="0.35">
      <c r="A1127" s="92" t="s">
        <v>2272</v>
      </c>
      <c r="B1127" s="92" t="s">
        <v>674</v>
      </c>
      <c r="C1127" s="100" t="s">
        <v>2294</v>
      </c>
      <c r="D1127" s="102">
        <v>0.5</v>
      </c>
      <c r="E1127" s="102" t="s">
        <v>1618</v>
      </c>
    </row>
    <row r="1128" spans="1:5" x14ac:dyDescent="0.35">
      <c r="A1128" s="163" t="s">
        <v>2264</v>
      </c>
      <c r="B1128" s="163" t="s">
        <v>489</v>
      </c>
      <c r="C1128" s="163" t="s">
        <v>2295</v>
      </c>
      <c r="D1128" s="160">
        <v>1</v>
      </c>
      <c r="E1128" s="160" t="s">
        <v>1352</v>
      </c>
    </row>
    <row r="1129" spans="1:5" x14ac:dyDescent="0.35">
      <c r="A1129" s="92" t="s">
        <v>2232</v>
      </c>
      <c r="B1129" s="92" t="s">
        <v>42</v>
      </c>
      <c r="C1129" s="100" t="s">
        <v>2103</v>
      </c>
      <c r="D1129" s="102">
        <v>1</v>
      </c>
      <c r="E1129" s="102" t="s">
        <v>840</v>
      </c>
    </row>
    <row r="1130" spans="1:5" x14ac:dyDescent="0.35">
      <c r="A1130" s="92" t="s">
        <v>2238</v>
      </c>
      <c r="B1130" s="92" t="s">
        <v>42</v>
      </c>
      <c r="C1130" s="100" t="s">
        <v>2103</v>
      </c>
      <c r="D1130" s="102">
        <v>1</v>
      </c>
      <c r="E1130" s="102" t="s">
        <v>840</v>
      </c>
    </row>
    <row r="1131" spans="1:5" x14ac:dyDescent="0.35">
      <c r="A1131" s="92" t="s">
        <v>2233</v>
      </c>
      <c r="B1131" s="92" t="s">
        <v>497</v>
      </c>
      <c r="C1131" s="100" t="s">
        <v>207</v>
      </c>
      <c r="D1131" s="102">
        <v>1</v>
      </c>
      <c r="E1131" s="102" t="s">
        <v>142</v>
      </c>
    </row>
    <row r="1132" spans="1:5" x14ac:dyDescent="0.35">
      <c r="A1132" s="163" t="s">
        <v>2120</v>
      </c>
      <c r="B1132" s="163" t="s">
        <v>534</v>
      </c>
      <c r="C1132" s="163" t="s">
        <v>218</v>
      </c>
      <c r="D1132" s="160">
        <v>1</v>
      </c>
      <c r="E1132" s="160" t="s">
        <v>840</v>
      </c>
    </row>
    <row r="1133" spans="1:5" x14ac:dyDescent="0.35">
      <c r="A1133" s="163" t="s">
        <v>2121</v>
      </c>
      <c r="B1133" s="163" t="s">
        <v>534</v>
      </c>
      <c r="C1133" s="163" t="s">
        <v>218</v>
      </c>
      <c r="D1133" s="160">
        <v>1</v>
      </c>
      <c r="E1133" s="160" t="s">
        <v>840</v>
      </c>
    </row>
    <row r="1134" spans="1:5" x14ac:dyDescent="0.35">
      <c r="A1134" s="163" t="s">
        <v>2225</v>
      </c>
      <c r="B1134" s="163" t="s">
        <v>1405</v>
      </c>
      <c r="C1134" s="163" t="s">
        <v>2300</v>
      </c>
      <c r="D1134" s="160">
        <v>1</v>
      </c>
      <c r="E1134" s="160" t="s">
        <v>142</v>
      </c>
    </row>
    <row r="1135" spans="1:5" x14ac:dyDescent="0.35">
      <c r="A1135" s="163" t="s">
        <v>2128</v>
      </c>
      <c r="B1135" s="163" t="s">
        <v>674</v>
      </c>
      <c r="C1135" s="163" t="s">
        <v>481</v>
      </c>
      <c r="D1135" s="160">
        <v>1</v>
      </c>
      <c r="E1135" s="160" t="s">
        <v>840</v>
      </c>
    </row>
    <row r="1136" spans="1:5" x14ac:dyDescent="0.35">
      <c r="A1136" s="163" t="s">
        <v>2129</v>
      </c>
      <c r="B1136" s="163" t="s">
        <v>674</v>
      </c>
      <c r="C1136" s="163" t="s">
        <v>481</v>
      </c>
      <c r="D1136" s="160">
        <v>1</v>
      </c>
      <c r="E1136" s="160" t="s">
        <v>840</v>
      </c>
    </row>
    <row r="1137" spans="1:5" x14ac:dyDescent="0.35">
      <c r="A1137" s="163" t="s">
        <v>2140</v>
      </c>
      <c r="B1137" s="163" t="s">
        <v>1669</v>
      </c>
      <c r="C1137" s="163" t="s">
        <v>2299</v>
      </c>
      <c r="D1137" s="160">
        <v>1</v>
      </c>
      <c r="E1137" s="160" t="s">
        <v>142</v>
      </c>
    </row>
    <row r="1138" spans="1:5" x14ac:dyDescent="0.35">
      <c r="A1138" s="92" t="s">
        <v>2239</v>
      </c>
      <c r="B1138" s="92" t="s">
        <v>42</v>
      </c>
      <c r="C1138" s="100" t="s">
        <v>2103</v>
      </c>
      <c r="D1138" s="102">
        <v>1</v>
      </c>
      <c r="E1138" s="102" t="s">
        <v>840</v>
      </c>
    </row>
    <row r="1139" spans="1:5" x14ac:dyDescent="0.35">
      <c r="A1139" s="92" t="s">
        <v>2282</v>
      </c>
      <c r="B1139" s="92" t="s">
        <v>42</v>
      </c>
      <c r="C1139" s="100" t="s">
        <v>2103</v>
      </c>
      <c r="D1139" s="102">
        <v>1</v>
      </c>
      <c r="E1139" s="102" t="s">
        <v>840</v>
      </c>
    </row>
    <row r="1140" spans="1:5" x14ac:dyDescent="0.35">
      <c r="A1140" s="92" t="s">
        <v>2088</v>
      </c>
      <c r="B1140" s="92" t="s">
        <v>1911</v>
      </c>
      <c r="C1140" s="100" t="s">
        <v>2307</v>
      </c>
      <c r="D1140" s="102">
        <v>0.5</v>
      </c>
      <c r="E1140" s="102" t="s">
        <v>1761</v>
      </c>
    </row>
    <row r="1141" spans="1:5" x14ac:dyDescent="0.35">
      <c r="A1141" s="92" t="s">
        <v>2089</v>
      </c>
      <c r="B1141" s="92" t="s">
        <v>1912</v>
      </c>
      <c r="C1141" s="100" t="s">
        <v>2307</v>
      </c>
      <c r="D1141" s="102">
        <v>0.5</v>
      </c>
      <c r="E1141" s="102" t="s">
        <v>1761</v>
      </c>
    </row>
    <row r="1142" spans="1:5" x14ac:dyDescent="0.35">
      <c r="A1142" s="92" t="s">
        <v>2214</v>
      </c>
      <c r="B1142" s="92" t="s">
        <v>140</v>
      </c>
      <c r="C1142" s="100" t="s">
        <v>2308</v>
      </c>
      <c r="D1142" s="102">
        <v>1</v>
      </c>
      <c r="E1142" s="102" t="s">
        <v>2309</v>
      </c>
    </row>
    <row r="1143" spans="1:5" x14ac:dyDescent="0.35">
      <c r="A1143" s="163" t="s">
        <v>2259</v>
      </c>
      <c r="B1143" s="163" t="s">
        <v>2153</v>
      </c>
      <c r="C1143" s="163" t="s">
        <v>2311</v>
      </c>
      <c r="D1143" s="160">
        <v>1</v>
      </c>
      <c r="E1143" s="160" t="s">
        <v>2312</v>
      </c>
    </row>
    <row r="1144" spans="1:5" x14ac:dyDescent="0.35">
      <c r="A1144" s="163" t="s">
        <v>2141</v>
      </c>
      <c r="B1144" s="163" t="s">
        <v>1669</v>
      </c>
      <c r="C1144" s="163" t="s">
        <v>2310</v>
      </c>
      <c r="D1144" s="160">
        <v>1</v>
      </c>
      <c r="E1144" s="160" t="s">
        <v>142</v>
      </c>
    </row>
    <row r="1145" spans="1:5" x14ac:dyDescent="0.35">
      <c r="A1145" s="163" t="s">
        <v>2261</v>
      </c>
      <c r="B1145" s="163" t="s">
        <v>39</v>
      </c>
      <c r="C1145" s="163" t="s">
        <v>2300</v>
      </c>
      <c r="D1145" s="160">
        <v>1</v>
      </c>
      <c r="E1145" s="160" t="s">
        <v>142</v>
      </c>
    </row>
    <row r="1146" spans="1:5" x14ac:dyDescent="0.35">
      <c r="A1146" s="163" t="s">
        <v>2130</v>
      </c>
      <c r="B1146" s="163" t="s">
        <v>674</v>
      </c>
      <c r="C1146" s="163" t="s">
        <v>2313</v>
      </c>
      <c r="D1146" s="160">
        <v>1</v>
      </c>
      <c r="E1146" s="160" t="s">
        <v>1618</v>
      </c>
    </row>
    <row r="1147" spans="1:5" x14ac:dyDescent="0.35">
      <c r="A1147" s="163" t="s">
        <v>2262</v>
      </c>
      <c r="B1147" s="163" t="s">
        <v>182</v>
      </c>
      <c r="C1147" s="163" t="s">
        <v>2314</v>
      </c>
      <c r="D1147" s="160">
        <v>1</v>
      </c>
      <c r="E1147" s="160" t="s">
        <v>1761</v>
      </c>
    </row>
    <row r="1148" spans="1:5" x14ac:dyDescent="0.35">
      <c r="A1148" s="163" t="s">
        <v>2263</v>
      </c>
      <c r="B1148" s="163" t="s">
        <v>2153</v>
      </c>
      <c r="C1148" s="163" t="s">
        <v>2315</v>
      </c>
      <c r="D1148" s="160">
        <v>1</v>
      </c>
      <c r="E1148" s="160" t="s">
        <v>1761</v>
      </c>
    </row>
    <row r="1149" spans="1:5" x14ac:dyDescent="0.35">
      <c r="A1149" s="92" t="s">
        <v>2252</v>
      </c>
      <c r="B1149" s="92" t="s">
        <v>317</v>
      </c>
      <c r="C1149" s="100" t="s">
        <v>2064</v>
      </c>
      <c r="D1149" s="102">
        <v>1</v>
      </c>
      <c r="E1149" s="102" t="s">
        <v>840</v>
      </c>
    </row>
    <row r="1150" spans="1:5" x14ac:dyDescent="0.35">
      <c r="A1150" s="92" t="s">
        <v>2253</v>
      </c>
      <c r="B1150" s="92" t="s">
        <v>13</v>
      </c>
      <c r="C1150" s="100" t="s">
        <v>207</v>
      </c>
      <c r="D1150" s="102">
        <v>1</v>
      </c>
      <c r="E1150" s="102" t="s">
        <v>142</v>
      </c>
    </row>
    <row r="1151" spans="1:5" x14ac:dyDescent="0.35">
      <c r="A1151" s="92" t="s">
        <v>2270</v>
      </c>
      <c r="B1151" s="92" t="s">
        <v>102</v>
      </c>
      <c r="C1151" s="100" t="s">
        <v>207</v>
      </c>
      <c r="D1151" s="102">
        <v>1</v>
      </c>
      <c r="E1151" s="102" t="s">
        <v>142</v>
      </c>
    </row>
    <row r="1152" spans="1:5" x14ac:dyDescent="0.35">
      <c r="A1152" s="92" t="s">
        <v>2278</v>
      </c>
      <c r="B1152" s="92" t="s">
        <v>317</v>
      </c>
      <c r="C1152" s="100" t="s">
        <v>2064</v>
      </c>
      <c r="D1152" s="102">
        <v>1</v>
      </c>
      <c r="E1152" s="102" t="s">
        <v>840</v>
      </c>
    </row>
    <row r="1153" spans="1:5" x14ac:dyDescent="0.35">
      <c r="A1153" s="92" t="s">
        <v>2277</v>
      </c>
      <c r="B1153" s="92" t="s">
        <v>317</v>
      </c>
      <c r="C1153" s="100" t="s">
        <v>2329</v>
      </c>
      <c r="D1153" s="102">
        <v>1</v>
      </c>
      <c r="E1153" s="102" t="s">
        <v>840</v>
      </c>
    </row>
    <row r="1154" spans="1:5" x14ac:dyDescent="0.35">
      <c r="A1154" s="92" t="s">
        <v>2099</v>
      </c>
      <c r="B1154" s="92" t="s">
        <v>104</v>
      </c>
      <c r="C1154" s="100" t="s">
        <v>2330</v>
      </c>
      <c r="D1154" s="102">
        <v>1</v>
      </c>
      <c r="E1154" s="102" t="s">
        <v>840</v>
      </c>
    </row>
    <row r="1155" spans="1:5" x14ac:dyDescent="0.35">
      <c r="A1155" s="92" t="s">
        <v>2234</v>
      </c>
      <c r="B1155" s="92" t="s">
        <v>498</v>
      </c>
      <c r="C1155" s="100" t="s">
        <v>207</v>
      </c>
      <c r="D1155" s="102">
        <v>1</v>
      </c>
      <c r="E1155" s="102" t="s">
        <v>142</v>
      </c>
    </row>
    <row r="1156" spans="1:5" x14ac:dyDescent="0.35">
      <c r="A1156" s="92" t="s">
        <v>2235</v>
      </c>
      <c r="B1156" s="92" t="s">
        <v>497</v>
      </c>
      <c r="C1156" s="100" t="s">
        <v>207</v>
      </c>
      <c r="D1156" s="102">
        <v>1</v>
      </c>
      <c r="E1156" s="102" t="s">
        <v>142</v>
      </c>
    </row>
    <row r="1157" spans="1:5" x14ac:dyDescent="0.35">
      <c r="A1157" s="92" t="s">
        <v>2240</v>
      </c>
      <c r="B1157" s="92" t="s">
        <v>42</v>
      </c>
      <c r="C1157" s="100" t="s">
        <v>207</v>
      </c>
      <c r="D1157" s="102">
        <v>1</v>
      </c>
      <c r="E1157" s="102" t="s">
        <v>142</v>
      </c>
    </row>
    <row r="1158" spans="1:5" x14ac:dyDescent="0.35">
      <c r="A1158" s="92" t="s">
        <v>2241</v>
      </c>
      <c r="B1158" s="92" t="s">
        <v>42</v>
      </c>
      <c r="C1158" s="100" t="s">
        <v>207</v>
      </c>
      <c r="D1158" s="102">
        <v>1</v>
      </c>
      <c r="E1158" s="102" t="s">
        <v>142</v>
      </c>
    </row>
    <row r="1159" spans="1:5" x14ac:dyDescent="0.35">
      <c r="A1159" s="163" t="s">
        <v>2122</v>
      </c>
      <c r="B1159" s="163" t="s">
        <v>534</v>
      </c>
      <c r="C1159" s="163" t="s">
        <v>1378</v>
      </c>
      <c r="D1159" s="160">
        <v>1</v>
      </c>
      <c r="E1159" s="160" t="s">
        <v>142</v>
      </c>
    </row>
    <row r="1160" spans="1:5" x14ac:dyDescent="0.35">
      <c r="A1160" s="92" t="s">
        <v>2209</v>
      </c>
      <c r="B1160" s="92" t="s">
        <v>1996</v>
      </c>
      <c r="C1160" s="100" t="s">
        <v>2337</v>
      </c>
      <c r="D1160" s="102">
        <v>0.5</v>
      </c>
      <c r="E1160" s="102" t="s">
        <v>840</v>
      </c>
    </row>
    <row r="1161" spans="1:5" x14ac:dyDescent="0.35">
      <c r="A1161" s="92" t="s">
        <v>2211</v>
      </c>
      <c r="B1161" s="92" t="s">
        <v>498</v>
      </c>
      <c r="C1161" s="100" t="s">
        <v>2337</v>
      </c>
      <c r="D1161" s="102">
        <v>0.5</v>
      </c>
      <c r="E1161" s="102" t="s">
        <v>840</v>
      </c>
    </row>
    <row r="1162" spans="1:5" x14ac:dyDescent="0.15">
      <c r="A1162" s="92" t="s">
        <v>2242</v>
      </c>
      <c r="B1162" s="92" t="s">
        <v>42</v>
      </c>
      <c r="C1162" s="100" t="s">
        <v>2337</v>
      </c>
      <c r="D1162" s="101">
        <v>1</v>
      </c>
      <c r="E1162" s="102" t="s">
        <v>840</v>
      </c>
    </row>
    <row r="1163" spans="1:5" x14ac:dyDescent="0.15">
      <c r="A1163" s="92" t="s">
        <v>2090</v>
      </c>
      <c r="B1163" s="92" t="s">
        <v>1911</v>
      </c>
      <c r="C1163" s="100" t="s">
        <v>2338</v>
      </c>
      <c r="D1163" s="101">
        <v>0.75</v>
      </c>
      <c r="E1163" s="102" t="s">
        <v>1306</v>
      </c>
    </row>
    <row r="1164" spans="1:5" x14ac:dyDescent="0.15">
      <c r="A1164" s="92" t="s">
        <v>2091</v>
      </c>
      <c r="B1164" s="92" t="s">
        <v>1909</v>
      </c>
      <c r="C1164" s="100" t="s">
        <v>2338</v>
      </c>
      <c r="D1164" s="101">
        <v>0.25469387755102041</v>
      </c>
      <c r="E1164" s="102" t="s">
        <v>1306</v>
      </c>
    </row>
    <row r="1165" spans="1:5" x14ac:dyDescent="0.15">
      <c r="A1165" s="92" t="s">
        <v>2297</v>
      </c>
      <c r="B1165" s="92" t="s">
        <v>489</v>
      </c>
      <c r="C1165" s="100" t="s">
        <v>2339</v>
      </c>
      <c r="D1165" s="101">
        <v>1</v>
      </c>
      <c r="E1165" s="102" t="s">
        <v>840</v>
      </c>
    </row>
    <row r="1166" spans="1:5" x14ac:dyDescent="0.15">
      <c r="A1166" s="92" t="s">
        <v>2279</v>
      </c>
      <c r="B1166" s="92" t="s">
        <v>317</v>
      </c>
      <c r="C1166" s="100" t="s">
        <v>1732</v>
      </c>
      <c r="D1166" s="101">
        <v>1</v>
      </c>
      <c r="E1166" s="102" t="s">
        <v>840</v>
      </c>
    </row>
    <row r="1167" spans="1:5" x14ac:dyDescent="0.15">
      <c r="A1167" s="92" t="s">
        <v>2106</v>
      </c>
      <c r="B1167" s="92" t="s">
        <v>427</v>
      </c>
      <c r="C1167" s="169" t="s">
        <v>2340</v>
      </c>
      <c r="D1167" s="102">
        <v>1</v>
      </c>
      <c r="E1167" s="102" t="s">
        <v>840</v>
      </c>
    </row>
    <row r="1168" spans="1:5" x14ac:dyDescent="0.15">
      <c r="A1168" s="92" t="s">
        <v>2195</v>
      </c>
      <c r="B1168" s="92" t="s">
        <v>427</v>
      </c>
      <c r="C1168" s="169" t="s">
        <v>207</v>
      </c>
      <c r="D1168" s="102">
        <v>1</v>
      </c>
      <c r="E1168" s="102" t="s">
        <v>142</v>
      </c>
    </row>
    <row r="1169" spans="1:5" x14ac:dyDescent="0.15">
      <c r="A1169" s="92" t="s">
        <v>2260</v>
      </c>
      <c r="B1169" s="92" t="s">
        <v>492</v>
      </c>
      <c r="C1169" s="169" t="s">
        <v>2341</v>
      </c>
      <c r="D1169" s="102">
        <v>1</v>
      </c>
      <c r="E1169" s="102" t="s">
        <v>1303</v>
      </c>
    </row>
    <row r="1170" spans="1:5" x14ac:dyDescent="0.15">
      <c r="A1170" s="92" t="s">
        <v>2217</v>
      </c>
      <c r="B1170" s="92" t="s">
        <v>2216</v>
      </c>
      <c r="C1170" s="100" t="s">
        <v>2064</v>
      </c>
      <c r="D1170" s="101">
        <v>1</v>
      </c>
      <c r="E1170" s="102" t="s">
        <v>840</v>
      </c>
    </row>
    <row r="1171" spans="1:5" x14ac:dyDescent="0.15">
      <c r="A1171" s="92" t="s">
        <v>2320</v>
      </c>
      <c r="B1171" s="92" t="s">
        <v>1851</v>
      </c>
      <c r="C1171" s="169" t="s">
        <v>1378</v>
      </c>
      <c r="D1171" s="102">
        <v>1</v>
      </c>
      <c r="E1171" s="102" t="s">
        <v>142</v>
      </c>
    </row>
    <row r="1172" spans="1:5" x14ac:dyDescent="0.15">
      <c r="A1172" s="92" t="s">
        <v>2280</v>
      </c>
      <c r="B1172" s="92" t="s">
        <v>678</v>
      </c>
      <c r="C1172" s="169" t="s">
        <v>2342</v>
      </c>
      <c r="D1172" s="102">
        <v>1</v>
      </c>
      <c r="E1172" s="102" t="s">
        <v>142</v>
      </c>
    </row>
    <row r="1173" spans="1:5" x14ac:dyDescent="0.15">
      <c r="A1173" s="92" t="s">
        <v>2123</v>
      </c>
      <c r="B1173" s="92" t="s">
        <v>534</v>
      </c>
      <c r="C1173" s="169" t="s">
        <v>1378</v>
      </c>
      <c r="D1173" s="102">
        <v>1</v>
      </c>
      <c r="E1173" s="102" t="s">
        <v>142</v>
      </c>
    </row>
    <row r="1174" spans="1:5" x14ac:dyDescent="0.15">
      <c r="A1174" s="92" t="s">
        <v>2200</v>
      </c>
      <c r="B1174" s="92" t="s">
        <v>196</v>
      </c>
      <c r="C1174" s="100" t="s">
        <v>207</v>
      </c>
      <c r="D1174" s="101">
        <v>0.38323679727427595</v>
      </c>
      <c r="E1174" s="102" t="s">
        <v>142</v>
      </c>
    </row>
    <row r="1175" spans="1:5" x14ac:dyDescent="0.15">
      <c r="A1175" s="92" t="s">
        <v>2201</v>
      </c>
      <c r="B1175" s="92" t="s">
        <v>198</v>
      </c>
      <c r="C1175" s="100" t="s">
        <v>207</v>
      </c>
      <c r="D1175" s="101">
        <v>0.38323679727427595</v>
      </c>
      <c r="E1175" s="102" t="s">
        <v>142</v>
      </c>
    </row>
    <row r="1176" spans="1:5" x14ac:dyDescent="0.15">
      <c r="A1176" s="92" t="s">
        <v>2202</v>
      </c>
      <c r="B1176" s="92" t="s">
        <v>200</v>
      </c>
      <c r="C1176" s="100" t="s">
        <v>207</v>
      </c>
      <c r="D1176" s="101">
        <v>0.14872231686541737</v>
      </c>
      <c r="E1176" s="102" t="s">
        <v>142</v>
      </c>
    </row>
    <row r="1177" spans="1:5" x14ac:dyDescent="0.15">
      <c r="A1177" s="92" t="s">
        <v>2203</v>
      </c>
      <c r="B1177" s="92" t="s">
        <v>202</v>
      </c>
      <c r="C1177" s="100" t="s">
        <v>207</v>
      </c>
      <c r="D1177" s="101">
        <v>8.48381601362862E-2</v>
      </c>
      <c r="E1177" s="102" t="s">
        <v>142</v>
      </c>
    </row>
    <row r="1178" spans="1:5" x14ac:dyDescent="0.15">
      <c r="A1178" s="92" t="s">
        <v>2298</v>
      </c>
      <c r="B1178" s="92" t="s">
        <v>492</v>
      </c>
      <c r="C1178" s="100" t="s">
        <v>2357</v>
      </c>
      <c r="D1178" s="101">
        <v>1</v>
      </c>
      <c r="E1178" s="102" t="s">
        <v>840</v>
      </c>
    </row>
    <row r="1179" spans="1:5" x14ac:dyDescent="0.15">
      <c r="A1179" s="92" t="s">
        <v>2302</v>
      </c>
      <c r="B1179" s="92" t="s">
        <v>11</v>
      </c>
      <c r="C1179" s="100" t="s">
        <v>2358</v>
      </c>
      <c r="D1179" s="101">
        <v>1</v>
      </c>
      <c r="E1179" s="102" t="s">
        <v>458</v>
      </c>
    </row>
    <row r="1180" spans="1:5" x14ac:dyDescent="0.15">
      <c r="A1180" s="92" t="s">
        <v>2255</v>
      </c>
      <c r="B1180" s="92" t="s">
        <v>85</v>
      </c>
      <c r="C1180" s="100" t="s">
        <v>2359</v>
      </c>
      <c r="D1180" s="101">
        <v>1</v>
      </c>
      <c r="E1180" s="102" t="s">
        <v>840</v>
      </c>
    </row>
    <row r="1181" spans="1:5" x14ac:dyDescent="0.15">
      <c r="A1181" s="92" t="s">
        <v>2257</v>
      </c>
      <c r="B1181" s="92" t="s">
        <v>489</v>
      </c>
      <c r="C1181" s="100" t="s">
        <v>2064</v>
      </c>
      <c r="D1181" s="101">
        <v>1</v>
      </c>
      <c r="E1181" s="102" t="s">
        <v>840</v>
      </c>
    </row>
    <row r="1182" spans="1:5" x14ac:dyDescent="0.15">
      <c r="A1182" s="92" t="s">
        <v>2349</v>
      </c>
      <c r="B1182" s="92" t="s">
        <v>102</v>
      </c>
      <c r="C1182" s="100" t="s">
        <v>2360</v>
      </c>
      <c r="D1182" s="101">
        <v>1</v>
      </c>
      <c r="E1182" s="102" t="s">
        <v>840</v>
      </c>
    </row>
    <row r="1183" spans="1:5" x14ac:dyDescent="0.15">
      <c r="A1183" s="92" t="s">
        <v>2350</v>
      </c>
      <c r="B1183" s="92" t="s">
        <v>1406</v>
      </c>
      <c r="C1183" s="100" t="s">
        <v>2361</v>
      </c>
      <c r="D1183" s="101">
        <v>0.5</v>
      </c>
      <c r="E1183" s="102" t="s">
        <v>142</v>
      </c>
    </row>
    <row r="1184" spans="1:5" x14ac:dyDescent="0.15">
      <c r="A1184" s="92" t="s">
        <v>2351</v>
      </c>
      <c r="B1184" s="92" t="s">
        <v>1407</v>
      </c>
      <c r="C1184" s="100" t="s">
        <v>2361</v>
      </c>
      <c r="D1184" s="101">
        <v>0.5</v>
      </c>
      <c r="E1184" s="102" t="s">
        <v>142</v>
      </c>
    </row>
    <row r="1185" spans="1:5" x14ac:dyDescent="0.15">
      <c r="A1185" s="92" t="s">
        <v>2352</v>
      </c>
      <c r="B1185" s="92" t="s">
        <v>1406</v>
      </c>
      <c r="C1185" s="100" t="s">
        <v>2361</v>
      </c>
      <c r="D1185" s="101">
        <v>0.5</v>
      </c>
      <c r="E1185" s="102" t="s">
        <v>142</v>
      </c>
    </row>
    <row r="1186" spans="1:5" x14ac:dyDescent="0.15">
      <c r="A1186" s="92" t="s">
        <v>2354</v>
      </c>
      <c r="B1186" s="92" t="s">
        <v>1407</v>
      </c>
      <c r="C1186" s="100" t="s">
        <v>2361</v>
      </c>
      <c r="D1186" s="101">
        <v>1</v>
      </c>
      <c r="E1186" s="102" t="s">
        <v>142</v>
      </c>
    </row>
    <row r="1187" spans="1:5" x14ac:dyDescent="0.15">
      <c r="A1187" s="92" t="s">
        <v>2353</v>
      </c>
      <c r="B1187" s="92" t="s">
        <v>1407</v>
      </c>
      <c r="C1187" s="100" t="s">
        <v>2361</v>
      </c>
      <c r="D1187" s="101">
        <v>0.5</v>
      </c>
      <c r="E1187" s="102" t="s">
        <v>142</v>
      </c>
    </row>
    <row r="1188" spans="1:5" x14ac:dyDescent="0.15">
      <c r="A1188" s="92" t="s">
        <v>2301</v>
      </c>
      <c r="B1188" s="92" t="s">
        <v>85</v>
      </c>
      <c r="C1188" s="100" t="s">
        <v>2359</v>
      </c>
      <c r="D1188" s="101">
        <v>1</v>
      </c>
      <c r="E1188" s="102" t="s">
        <v>840</v>
      </c>
    </row>
    <row r="1189" spans="1:5" x14ac:dyDescent="0.15">
      <c r="A1189" s="92" t="s">
        <v>2304</v>
      </c>
      <c r="B1189" s="92" t="s">
        <v>85</v>
      </c>
      <c r="C1189" s="100" t="s">
        <v>2359</v>
      </c>
      <c r="D1189" s="101">
        <v>1</v>
      </c>
      <c r="E1189" s="102" t="s">
        <v>840</v>
      </c>
    </row>
    <row r="1190" spans="1:5" x14ac:dyDescent="0.15">
      <c r="A1190" s="92" t="s">
        <v>2355</v>
      </c>
      <c r="B1190" s="92" t="s">
        <v>85</v>
      </c>
      <c r="C1190" s="100" t="s">
        <v>2359</v>
      </c>
      <c r="D1190" s="101">
        <v>1</v>
      </c>
      <c r="E1190" s="102" t="s">
        <v>840</v>
      </c>
    </row>
    <row r="1191" spans="1:5" x14ac:dyDescent="0.15">
      <c r="A1191" s="92" t="s">
        <v>2336</v>
      </c>
      <c r="B1191" s="92" t="s">
        <v>504</v>
      </c>
      <c r="C1191" s="100" t="s">
        <v>2369</v>
      </c>
      <c r="D1191" s="101">
        <v>1</v>
      </c>
      <c r="E1191" s="102" t="s">
        <v>142</v>
      </c>
    </row>
    <row r="1192" spans="1:5" x14ac:dyDescent="0.15">
      <c r="A1192" s="92" t="s">
        <v>2210</v>
      </c>
      <c r="B1192" s="92" t="s">
        <v>1996</v>
      </c>
      <c r="C1192" s="100" t="s">
        <v>207</v>
      </c>
      <c r="D1192" s="101">
        <v>0.5</v>
      </c>
      <c r="E1192" s="102" t="s">
        <v>142</v>
      </c>
    </row>
    <row r="1193" spans="1:5" x14ac:dyDescent="0.15">
      <c r="A1193" s="92" t="s">
        <v>2212</v>
      </c>
      <c r="B1193" s="92" t="s">
        <v>498</v>
      </c>
      <c r="C1193" s="100" t="s">
        <v>207</v>
      </c>
      <c r="D1193" s="101">
        <v>0.5</v>
      </c>
      <c r="E1193" s="102" t="s">
        <v>142</v>
      </c>
    </row>
    <row r="1194" spans="1:5" x14ac:dyDescent="0.15">
      <c r="A1194" s="92" t="s">
        <v>2275</v>
      </c>
      <c r="B1194" s="92" t="s">
        <v>674</v>
      </c>
      <c r="C1194" s="100" t="s">
        <v>2370</v>
      </c>
      <c r="D1194" s="101">
        <v>0.5</v>
      </c>
      <c r="E1194" s="102" t="s">
        <v>142</v>
      </c>
    </row>
    <row r="1195" spans="1:5" x14ac:dyDescent="0.15">
      <c r="A1195" s="92" t="s">
        <v>2356</v>
      </c>
      <c r="B1195" s="92" t="s">
        <v>1406</v>
      </c>
      <c r="C1195" s="100" t="s">
        <v>2370</v>
      </c>
      <c r="D1195" s="101">
        <v>0.5</v>
      </c>
      <c r="E1195" s="102" t="s">
        <v>142</v>
      </c>
    </row>
    <row r="1196" spans="1:5" x14ac:dyDescent="0.15">
      <c r="A1196" s="92" t="s">
        <v>2236</v>
      </c>
      <c r="B1196" s="92" t="s">
        <v>496</v>
      </c>
      <c r="C1196" s="100" t="s">
        <v>2371</v>
      </c>
      <c r="D1196" s="101">
        <v>0.5</v>
      </c>
      <c r="E1196" s="102" t="s">
        <v>840</v>
      </c>
    </row>
    <row r="1197" spans="1:5" x14ac:dyDescent="0.15">
      <c r="A1197" s="92" t="s">
        <v>2237</v>
      </c>
      <c r="B1197" s="92" t="s">
        <v>500</v>
      </c>
      <c r="C1197" s="100" t="s">
        <v>2371</v>
      </c>
      <c r="D1197" s="101">
        <v>0.5</v>
      </c>
      <c r="E1197" s="102" t="s">
        <v>840</v>
      </c>
    </row>
    <row r="1198" spans="1:5" x14ac:dyDescent="0.15">
      <c r="A1198" s="92" t="s">
        <v>2362</v>
      </c>
      <c r="B1198" s="92" t="s">
        <v>85</v>
      </c>
      <c r="C1198" s="100" t="s">
        <v>2064</v>
      </c>
      <c r="D1198" s="101">
        <v>1</v>
      </c>
      <c r="E1198" s="102" t="s">
        <v>840</v>
      </c>
    </row>
    <row r="1199" spans="1:5" x14ac:dyDescent="0.15">
      <c r="A1199" s="92" t="s">
        <v>2343</v>
      </c>
      <c r="B1199" s="92" t="s">
        <v>140</v>
      </c>
      <c r="C1199" s="100" t="s">
        <v>2266</v>
      </c>
      <c r="D1199" s="101">
        <v>1</v>
      </c>
      <c r="E1199" s="102" t="s">
        <v>142</v>
      </c>
    </row>
    <row r="1200" spans="1:5" x14ac:dyDescent="0.15">
      <c r="A1200" s="92" t="s">
        <v>2344</v>
      </c>
      <c r="B1200" s="92" t="s">
        <v>140</v>
      </c>
      <c r="C1200" s="100" t="s">
        <v>2266</v>
      </c>
      <c r="D1200" s="101">
        <v>1</v>
      </c>
      <c r="E1200" s="102" t="s">
        <v>142</v>
      </c>
    </row>
    <row r="1201" spans="1:5" x14ac:dyDescent="0.15">
      <c r="A1201" s="92" t="s">
        <v>2345</v>
      </c>
      <c r="B1201" s="92" t="s">
        <v>140</v>
      </c>
      <c r="C1201" s="100" t="s">
        <v>2266</v>
      </c>
      <c r="D1201" s="101">
        <v>1</v>
      </c>
      <c r="E1201" s="102" t="s">
        <v>142</v>
      </c>
    </row>
    <row r="1202" spans="1:5" x14ac:dyDescent="0.15">
      <c r="A1202" s="92" t="s">
        <v>2303</v>
      </c>
      <c r="B1202" s="92" t="s">
        <v>85</v>
      </c>
      <c r="C1202" s="100" t="s">
        <v>2064</v>
      </c>
      <c r="D1202" s="101">
        <v>1</v>
      </c>
      <c r="E1202" s="102" t="s">
        <v>840</v>
      </c>
    </row>
    <row r="1203" spans="1:5" x14ac:dyDescent="0.15">
      <c r="A1203" s="92" t="s">
        <v>2306</v>
      </c>
      <c r="B1203" s="92" t="s">
        <v>1170</v>
      </c>
      <c r="C1203" s="100" t="s">
        <v>1998</v>
      </c>
      <c r="D1203" s="101">
        <v>1</v>
      </c>
      <c r="E1203" s="102" t="s">
        <v>840</v>
      </c>
    </row>
    <row r="1204" spans="1:5" x14ac:dyDescent="0.15">
      <c r="A1204" s="92" t="s">
        <v>2321</v>
      </c>
      <c r="B1204" s="92" t="s">
        <v>524</v>
      </c>
      <c r="C1204" s="100" t="s">
        <v>2406</v>
      </c>
      <c r="D1204" s="101">
        <v>0.67264573991031396</v>
      </c>
      <c r="E1204" s="102" t="s">
        <v>2028</v>
      </c>
    </row>
    <row r="1205" spans="1:5" x14ac:dyDescent="0.15">
      <c r="A1205" s="92" t="s">
        <v>2322</v>
      </c>
      <c r="B1205" s="92" t="s">
        <v>526</v>
      </c>
      <c r="C1205" s="100" t="s">
        <v>2406</v>
      </c>
      <c r="D1205" s="101">
        <v>0.3273542600896861</v>
      </c>
      <c r="E1205" s="102" t="s">
        <v>2028</v>
      </c>
    </row>
    <row r="1206" spans="1:5" x14ac:dyDescent="0.15">
      <c r="A1206" s="92" t="s">
        <v>2281</v>
      </c>
      <c r="B1206" s="92" t="s">
        <v>678</v>
      </c>
      <c r="C1206" s="169" t="s">
        <v>2266</v>
      </c>
      <c r="D1206" s="102">
        <v>1</v>
      </c>
      <c r="E1206" s="102" t="s">
        <v>840</v>
      </c>
    </row>
    <row r="1207" spans="1:5" x14ac:dyDescent="0.15">
      <c r="A1207" s="92" t="s">
        <v>2469</v>
      </c>
      <c r="B1207" s="92" t="s">
        <v>1851</v>
      </c>
      <c r="C1207" s="101" t="s">
        <v>1378</v>
      </c>
      <c r="D1207" s="102">
        <v>1</v>
      </c>
      <c r="E1207" s="102" t="s">
        <v>142</v>
      </c>
    </row>
    <row r="1208" spans="1:5" x14ac:dyDescent="0.15">
      <c r="A1208" s="92" t="s">
        <v>2344</v>
      </c>
      <c r="B1208" s="92" t="s">
        <v>140</v>
      </c>
      <c r="C1208" s="169" t="s">
        <v>2842</v>
      </c>
      <c r="D1208" s="102">
        <v>1</v>
      </c>
      <c r="E1208" s="102" t="s">
        <v>2848</v>
      </c>
    </row>
    <row r="1209" spans="1:5" x14ac:dyDescent="0.15">
      <c r="A1209" s="92" t="s">
        <v>2345</v>
      </c>
      <c r="B1209" s="92" t="s">
        <v>140</v>
      </c>
      <c r="C1209" s="169" t="s">
        <v>2842</v>
      </c>
      <c r="D1209" s="102">
        <v>1</v>
      </c>
      <c r="E1209" s="102" t="s">
        <v>2848</v>
      </c>
    </row>
    <row r="1210" spans="1:5" x14ac:dyDescent="0.15">
      <c r="A1210" s="92" t="s">
        <v>2537</v>
      </c>
      <c r="B1210" s="92" t="s">
        <v>71</v>
      </c>
      <c r="C1210" s="169" t="s">
        <v>2843</v>
      </c>
      <c r="D1210" s="102">
        <v>1</v>
      </c>
      <c r="E1210" s="102" t="s">
        <v>2848</v>
      </c>
    </row>
    <row r="1211" spans="1:5" x14ac:dyDescent="0.15">
      <c r="A1211" s="92" t="s">
        <v>2415</v>
      </c>
      <c r="B1211" s="92" t="s">
        <v>182</v>
      </c>
      <c r="C1211" s="169" t="s">
        <v>2844</v>
      </c>
      <c r="D1211" s="102">
        <v>1</v>
      </c>
      <c r="E1211" s="102" t="s">
        <v>2848</v>
      </c>
    </row>
    <row r="1212" spans="1:5" x14ac:dyDescent="0.15">
      <c r="A1212" s="92" t="s">
        <v>2489</v>
      </c>
      <c r="B1212" s="92" t="s">
        <v>2471</v>
      </c>
      <c r="C1212" s="169" t="s">
        <v>2842</v>
      </c>
      <c r="D1212" s="102">
        <v>1</v>
      </c>
      <c r="E1212" s="102" t="s">
        <v>2848</v>
      </c>
    </row>
    <row r="1213" spans="1:5" x14ac:dyDescent="0.15">
      <c r="A1213" s="92" t="s">
        <v>2375</v>
      </c>
      <c r="B1213" s="92" t="s">
        <v>85</v>
      </c>
      <c r="C1213" s="169" t="s">
        <v>2842</v>
      </c>
      <c r="D1213" s="102">
        <v>1</v>
      </c>
      <c r="E1213" s="102" t="s">
        <v>2848</v>
      </c>
    </row>
    <row r="1214" spans="1:5" x14ac:dyDescent="0.15">
      <c r="A1214" s="92" t="s">
        <v>2327</v>
      </c>
      <c r="B1214" s="92" t="s">
        <v>524</v>
      </c>
      <c r="C1214" s="169" t="s">
        <v>2842</v>
      </c>
      <c r="D1214" s="102">
        <f>17996.8/21836</f>
        <v>0.82418025279355189</v>
      </c>
      <c r="E1214" s="102" t="s">
        <v>2848</v>
      </c>
    </row>
    <row r="1215" spans="1:5" x14ac:dyDescent="0.15">
      <c r="A1215" s="92" t="s">
        <v>2328</v>
      </c>
      <c r="B1215" s="92" t="s">
        <v>1109</v>
      </c>
      <c r="C1215" s="169" t="s">
        <v>2842</v>
      </c>
      <c r="D1215" s="102">
        <f>3840/21836</f>
        <v>0.17585638395310496</v>
      </c>
      <c r="E1215" s="102" t="s">
        <v>2848</v>
      </c>
    </row>
    <row r="1216" spans="1:5" x14ac:dyDescent="0.15">
      <c r="A1216" s="92" t="s">
        <v>2374</v>
      </c>
      <c r="B1216" s="92" t="s">
        <v>71</v>
      </c>
      <c r="C1216" s="169" t="s">
        <v>2842</v>
      </c>
      <c r="D1216" s="102">
        <v>1</v>
      </c>
      <c r="E1216" s="102" t="s">
        <v>2848</v>
      </c>
    </row>
    <row r="1217" spans="1:5" x14ac:dyDescent="0.15">
      <c r="A1217" s="92" t="s">
        <v>2531</v>
      </c>
      <c r="B1217" s="92" t="s">
        <v>317</v>
      </c>
      <c r="C1217" s="169" t="s">
        <v>2842</v>
      </c>
      <c r="D1217" s="102">
        <v>1</v>
      </c>
      <c r="E1217" s="102" t="s">
        <v>2848</v>
      </c>
    </row>
    <row r="1218" spans="1:5" x14ac:dyDescent="0.15">
      <c r="A1218" s="92" t="s">
        <v>2402</v>
      </c>
      <c r="B1218" s="92" t="s">
        <v>71</v>
      </c>
      <c r="C1218" s="169" t="s">
        <v>2845</v>
      </c>
      <c r="D1218" s="102">
        <v>1</v>
      </c>
      <c r="E1218" s="102" t="s">
        <v>2848</v>
      </c>
    </row>
    <row r="1219" spans="1:5" x14ac:dyDescent="0.15">
      <c r="A1219" s="92" t="s">
        <v>2439</v>
      </c>
      <c r="B1219" s="92" t="s">
        <v>317</v>
      </c>
      <c r="C1219" s="169" t="s">
        <v>2842</v>
      </c>
      <c r="D1219" s="102">
        <v>1</v>
      </c>
      <c r="E1219" s="102" t="s">
        <v>2848</v>
      </c>
    </row>
    <row r="1220" spans="1:5" x14ac:dyDescent="0.15">
      <c r="A1220" s="92" t="s">
        <v>2403</v>
      </c>
      <c r="B1220" s="92" t="s">
        <v>71</v>
      </c>
      <c r="C1220" s="169" t="s">
        <v>2842</v>
      </c>
      <c r="D1220" s="102">
        <v>1</v>
      </c>
      <c r="E1220" s="102" t="s">
        <v>2848</v>
      </c>
    </row>
    <row r="1221" spans="1:5" x14ac:dyDescent="0.15">
      <c r="A1221" s="92" t="s">
        <v>2372</v>
      </c>
      <c r="B1221" s="92" t="s">
        <v>85</v>
      </c>
      <c r="C1221" s="169" t="s">
        <v>2842</v>
      </c>
      <c r="D1221" s="102">
        <v>1</v>
      </c>
      <c r="E1221" s="102" t="s">
        <v>2848</v>
      </c>
    </row>
    <row r="1222" spans="1:5" x14ac:dyDescent="0.15">
      <c r="A1222" s="92" t="s">
        <v>2346</v>
      </c>
      <c r="B1222" s="92" t="s">
        <v>140</v>
      </c>
      <c r="C1222" s="169" t="s">
        <v>2849</v>
      </c>
      <c r="D1222" s="102">
        <v>1</v>
      </c>
      <c r="E1222" s="102" t="s">
        <v>2848</v>
      </c>
    </row>
    <row r="1223" spans="1:5" x14ac:dyDescent="0.15">
      <c r="A1223" s="92" t="s">
        <v>2488</v>
      </c>
      <c r="B1223" s="92" t="s">
        <v>551</v>
      </c>
      <c r="C1223" s="169" t="s">
        <v>2842</v>
      </c>
      <c r="D1223" s="102">
        <v>1</v>
      </c>
      <c r="E1223" s="102" t="s">
        <v>2848</v>
      </c>
    </row>
    <row r="1224" spans="1:5" x14ac:dyDescent="0.15">
      <c r="A1224" s="92" t="s">
        <v>2365</v>
      </c>
      <c r="B1224" s="92" t="s">
        <v>489</v>
      </c>
      <c r="C1224" s="169" t="s">
        <v>2849</v>
      </c>
      <c r="D1224" s="102">
        <v>1</v>
      </c>
      <c r="E1224" s="102" t="s">
        <v>2848</v>
      </c>
    </row>
    <row r="1225" spans="1:5" x14ac:dyDescent="0.15">
      <c r="A1225" s="92" t="s">
        <v>2332</v>
      </c>
      <c r="B1225" s="92" t="s">
        <v>2333</v>
      </c>
      <c r="C1225" s="169" t="s">
        <v>2849</v>
      </c>
      <c r="D1225" s="102">
        <v>1</v>
      </c>
      <c r="E1225" s="102" t="s">
        <v>2848</v>
      </c>
    </row>
    <row r="1226" spans="1:5" x14ac:dyDescent="0.15">
      <c r="A1226" s="92" t="s">
        <v>2504</v>
      </c>
      <c r="B1226" s="92" t="s">
        <v>492</v>
      </c>
      <c r="C1226" s="169" t="s">
        <v>2849</v>
      </c>
      <c r="D1226" s="102">
        <v>1</v>
      </c>
      <c r="E1226" s="102" t="s">
        <v>2848</v>
      </c>
    </row>
    <row r="1227" spans="1:5" x14ac:dyDescent="0.15">
      <c r="A1227" s="92" t="s">
        <v>2436</v>
      </c>
      <c r="B1227" s="92" t="s">
        <v>489</v>
      </c>
      <c r="C1227" s="169" t="s">
        <v>2849</v>
      </c>
      <c r="D1227" s="102">
        <v>1</v>
      </c>
      <c r="E1227" s="102" t="s">
        <v>2848</v>
      </c>
    </row>
    <row r="1228" spans="1:5" x14ac:dyDescent="0.15">
      <c r="A1228" s="92" t="s">
        <v>2376</v>
      </c>
      <c r="B1228" s="92" t="s">
        <v>85</v>
      </c>
      <c r="C1228" s="169" t="s">
        <v>2849</v>
      </c>
      <c r="D1228" s="102">
        <v>1</v>
      </c>
      <c r="E1228" s="102" t="s">
        <v>2848</v>
      </c>
    </row>
    <row r="1229" spans="1:5" x14ac:dyDescent="0.15">
      <c r="A1229" s="92" t="s">
        <v>2399</v>
      </c>
      <c r="B1229" s="92" t="s">
        <v>551</v>
      </c>
      <c r="C1229" s="169" t="s">
        <v>2842</v>
      </c>
      <c r="D1229" s="102">
        <v>1</v>
      </c>
      <c r="E1229" s="102" t="s">
        <v>2848</v>
      </c>
    </row>
    <row r="1230" spans="1:5" x14ac:dyDescent="0.15">
      <c r="A1230" s="92" t="s">
        <v>2441</v>
      </c>
      <c r="B1230" s="92" t="s">
        <v>678</v>
      </c>
      <c r="C1230" s="169" t="s">
        <v>2842</v>
      </c>
      <c r="D1230" s="102">
        <v>1</v>
      </c>
      <c r="E1230" s="102" t="s">
        <v>2848</v>
      </c>
    </row>
    <row r="1231" spans="1:5" x14ac:dyDescent="0.15">
      <c r="A1231" s="92" t="s">
        <v>2388</v>
      </c>
      <c r="B1231" s="92" t="s">
        <v>402</v>
      </c>
      <c r="C1231" s="169" t="s">
        <v>2842</v>
      </c>
      <c r="D1231" s="102">
        <f>(1631.7/24.479)/1000</f>
        <v>6.6657134686874467E-2</v>
      </c>
      <c r="E1231" s="102" t="s">
        <v>2848</v>
      </c>
    </row>
    <row r="1232" spans="1:5" x14ac:dyDescent="0.15">
      <c r="A1232" s="92" t="s">
        <v>2389</v>
      </c>
      <c r="B1232" s="92" t="s">
        <v>674</v>
      </c>
      <c r="C1232" s="169" t="s">
        <v>2845</v>
      </c>
      <c r="D1232" s="102">
        <f>(8775.9/24.479)/1000</f>
        <v>0.35850729196454101</v>
      </c>
      <c r="E1232" s="102" t="s">
        <v>2848</v>
      </c>
    </row>
    <row r="1233" spans="1:5" x14ac:dyDescent="0.15">
      <c r="A1233" s="92" t="s">
        <v>2390</v>
      </c>
      <c r="B1233" s="92" t="s">
        <v>678</v>
      </c>
      <c r="C1233" s="169" t="s">
        <v>2845</v>
      </c>
      <c r="D1233" s="102">
        <f>(8331.4/24.479)/1000</f>
        <v>0.34034887046039458</v>
      </c>
      <c r="E1233" s="102" t="s">
        <v>2848</v>
      </c>
    </row>
    <row r="1234" spans="1:5" x14ac:dyDescent="0.15">
      <c r="A1234" s="92" t="s">
        <v>2391</v>
      </c>
      <c r="B1234" s="92" t="s">
        <v>216</v>
      </c>
      <c r="C1234" s="169" t="s">
        <v>2845</v>
      </c>
      <c r="D1234" s="102">
        <f>(1900/24.479)/1000</f>
        <v>7.7617549736508848E-2</v>
      </c>
      <c r="E1234" s="102" t="s">
        <v>2848</v>
      </c>
    </row>
    <row r="1235" spans="1:5" x14ac:dyDescent="0.15">
      <c r="A1235" s="92" t="s">
        <v>2392</v>
      </c>
      <c r="B1235" s="92" t="s">
        <v>340</v>
      </c>
      <c r="C1235" s="169" t="s">
        <v>2845</v>
      </c>
      <c r="D1235" s="102">
        <f>(3840/24.479)/1000</f>
        <v>0.15686915315168104</v>
      </c>
      <c r="E1235" s="102" t="s">
        <v>2848</v>
      </c>
    </row>
    <row r="1236" spans="1:5" x14ac:dyDescent="0.15">
      <c r="A1236" s="92" t="s">
        <v>2533</v>
      </c>
      <c r="B1236" s="92" t="s">
        <v>317</v>
      </c>
      <c r="C1236" s="169" t="s">
        <v>2846</v>
      </c>
      <c r="D1236" s="102">
        <v>1</v>
      </c>
      <c r="E1236" s="102" t="s">
        <v>2848</v>
      </c>
    </row>
    <row r="1237" spans="1:5" x14ac:dyDescent="0.15">
      <c r="A1237" s="92" t="s">
        <v>2442</v>
      </c>
      <c r="B1237" s="92" t="s">
        <v>674</v>
      </c>
      <c r="C1237" s="169" t="s">
        <v>2849</v>
      </c>
      <c r="D1237" s="102">
        <v>1</v>
      </c>
      <c r="E1237" s="102" t="s">
        <v>2848</v>
      </c>
    </row>
    <row r="1238" spans="1:5" x14ac:dyDescent="0.15">
      <c r="A1238" s="92" t="s">
        <v>2536</v>
      </c>
      <c r="B1238" s="92" t="s">
        <v>317</v>
      </c>
      <c r="C1238" s="169" t="s">
        <v>2849</v>
      </c>
      <c r="D1238" s="102">
        <v>1</v>
      </c>
      <c r="E1238" s="102" t="s">
        <v>2848</v>
      </c>
    </row>
    <row r="1239" spans="1:5" x14ac:dyDescent="0.15">
      <c r="A1239" s="92" t="s">
        <v>2323</v>
      </c>
      <c r="B1239" s="92" t="s">
        <v>1227</v>
      </c>
      <c r="C1239" s="169" t="s">
        <v>2849</v>
      </c>
      <c r="D1239" s="102">
        <f>12800/21780</f>
        <v>0.58769513314967858</v>
      </c>
      <c r="E1239" s="102" t="s">
        <v>2848</v>
      </c>
    </row>
    <row r="1240" spans="1:5" x14ac:dyDescent="0.15">
      <c r="A1240" s="92" t="s">
        <v>2325</v>
      </c>
      <c r="B1240" s="92" t="s">
        <v>526</v>
      </c>
      <c r="C1240" s="169" t="s">
        <v>2849</v>
      </c>
      <c r="D1240" s="102">
        <f>8988/21780</f>
        <v>0.41267217630853992</v>
      </c>
      <c r="E1240" s="102" t="s">
        <v>2848</v>
      </c>
    </row>
    <row r="1241" spans="1:5" x14ac:dyDescent="0.15">
      <c r="A1241" s="92" t="s">
        <v>2444</v>
      </c>
      <c r="B1241" s="92" t="s">
        <v>504</v>
      </c>
      <c r="C1241" s="169" t="s">
        <v>2847</v>
      </c>
      <c r="D1241" s="102">
        <v>1</v>
      </c>
      <c r="E1241" s="102" t="s">
        <v>2848</v>
      </c>
    </row>
    <row r="1242" spans="1:5" x14ac:dyDescent="0.15">
      <c r="A1242" s="92" t="s">
        <v>2429</v>
      </c>
      <c r="B1242" s="92" t="s">
        <v>1909</v>
      </c>
      <c r="C1242" s="169" t="s">
        <v>2849</v>
      </c>
      <c r="D1242" s="102">
        <v>1</v>
      </c>
      <c r="E1242" s="102" t="s">
        <v>2848</v>
      </c>
    </row>
    <row r="1243" spans="1:5" x14ac:dyDescent="0.15">
      <c r="A1243" s="92" t="s">
        <v>2492</v>
      </c>
      <c r="B1243" s="92" t="s">
        <v>492</v>
      </c>
      <c r="C1243" s="169" t="s">
        <v>2849</v>
      </c>
      <c r="D1243" s="102">
        <v>1</v>
      </c>
      <c r="E1243" s="102" t="s">
        <v>2848</v>
      </c>
    </row>
    <row r="1244" spans="1:5" x14ac:dyDescent="0.15">
      <c r="A1244" s="92" t="s">
        <v>2781</v>
      </c>
      <c r="B1244" s="92" t="s">
        <v>890</v>
      </c>
      <c r="C1244" s="169" t="s">
        <v>2849</v>
      </c>
      <c r="D1244" s="102">
        <v>1</v>
      </c>
      <c r="E1244" s="102" t="s">
        <v>2848</v>
      </c>
    </row>
    <row r="1245" spans="1:5" x14ac:dyDescent="0.15">
      <c r="A1245" s="92" t="s">
        <v>2783</v>
      </c>
      <c r="B1245" s="92" t="s">
        <v>890</v>
      </c>
      <c r="C1245" s="169" t="s">
        <v>2849</v>
      </c>
      <c r="D1245" s="102">
        <v>1</v>
      </c>
      <c r="E1245" s="102" t="s">
        <v>2848</v>
      </c>
    </row>
    <row r="1246" spans="1:5" x14ac:dyDescent="0.15">
      <c r="A1246" s="92" t="s">
        <v>2534</v>
      </c>
      <c r="B1246" s="92" t="s">
        <v>678</v>
      </c>
      <c r="C1246" s="169" t="s">
        <v>2849</v>
      </c>
      <c r="D1246" s="102">
        <v>1</v>
      </c>
      <c r="E1246" s="102" t="s">
        <v>2848</v>
      </c>
    </row>
    <row r="1247" spans="1:5" x14ac:dyDescent="0.15">
      <c r="A1247" s="92" t="s">
        <v>2539</v>
      </c>
      <c r="B1247" s="92" t="s">
        <v>340</v>
      </c>
      <c r="C1247" s="169" t="s">
        <v>2849</v>
      </c>
      <c r="D1247" s="102">
        <v>1</v>
      </c>
      <c r="E1247" s="102" t="s">
        <v>2848</v>
      </c>
    </row>
    <row r="1248" spans="1:5" x14ac:dyDescent="0.15">
      <c r="A1248" s="92" t="s">
        <v>2541</v>
      </c>
      <c r="B1248" s="92" t="s">
        <v>678</v>
      </c>
      <c r="C1248" s="169" t="s">
        <v>2849</v>
      </c>
      <c r="D1248" s="102">
        <v>1</v>
      </c>
      <c r="E1248" s="102" t="s">
        <v>2848</v>
      </c>
    </row>
    <row r="1249" spans="1:5" x14ac:dyDescent="0.15">
      <c r="A1249" s="92" t="s">
        <v>2463</v>
      </c>
      <c r="B1249" s="92" t="s">
        <v>423</v>
      </c>
      <c r="C1249" s="169" t="s">
        <v>2849</v>
      </c>
      <c r="D1249" s="102">
        <v>1</v>
      </c>
      <c r="E1249" s="102" t="s">
        <v>2848</v>
      </c>
    </row>
    <row r="1250" spans="1:5" x14ac:dyDescent="0.15">
      <c r="A1250" s="92" t="s">
        <v>2559</v>
      </c>
      <c r="B1250" s="92" t="s">
        <v>71</v>
      </c>
      <c r="C1250" s="169" t="s">
        <v>2849</v>
      </c>
      <c r="D1250" s="102">
        <v>1</v>
      </c>
      <c r="E1250" s="102" t="s">
        <v>2848</v>
      </c>
    </row>
    <row r="1251" spans="1:5" x14ac:dyDescent="0.15">
      <c r="A1251" s="92" t="s">
        <v>2678</v>
      </c>
      <c r="B1251" s="92" t="s">
        <v>504</v>
      </c>
      <c r="C1251" s="169" t="s">
        <v>2849</v>
      </c>
      <c r="D1251" s="102">
        <v>1</v>
      </c>
      <c r="E1251" s="102" t="s">
        <v>2848</v>
      </c>
    </row>
    <row r="1252" spans="1:5" x14ac:dyDescent="0.15">
      <c r="A1252" s="92" t="s">
        <v>2545</v>
      </c>
      <c r="B1252" s="92" t="s">
        <v>317</v>
      </c>
      <c r="C1252" s="169" t="s">
        <v>2849</v>
      </c>
      <c r="D1252" s="102">
        <v>1</v>
      </c>
      <c r="E1252" s="102" t="s">
        <v>2848</v>
      </c>
    </row>
    <row r="1253" spans="1:5" x14ac:dyDescent="0.15">
      <c r="A1253" s="92" t="s">
        <v>2520</v>
      </c>
      <c r="B1253" s="92" t="s">
        <v>102</v>
      </c>
      <c r="C1253" s="100" t="s">
        <v>2852</v>
      </c>
      <c r="D1253" s="101">
        <v>0.77551020408163263</v>
      </c>
      <c r="E1253" s="102" t="s">
        <v>1306</v>
      </c>
    </row>
    <row r="1254" spans="1:5" x14ac:dyDescent="0.15">
      <c r="A1254" s="92" t="s">
        <v>2521</v>
      </c>
      <c r="B1254" s="92" t="s">
        <v>39</v>
      </c>
      <c r="C1254" s="100" t="s">
        <v>2852</v>
      </c>
      <c r="D1254" s="101">
        <v>0.22448979591836735</v>
      </c>
      <c r="E1254" s="102" t="s">
        <v>1306</v>
      </c>
    </row>
    <row r="1255" spans="1:5" x14ac:dyDescent="0.15">
      <c r="A1255" s="92" t="s">
        <v>2642</v>
      </c>
      <c r="B1255" s="92" t="s">
        <v>2519</v>
      </c>
      <c r="C1255" s="100" t="s">
        <v>2852</v>
      </c>
      <c r="D1255" s="101">
        <v>1</v>
      </c>
      <c r="E1255" s="102" t="s">
        <v>1306</v>
      </c>
    </row>
    <row r="1256" spans="1:5" x14ac:dyDescent="0.15">
      <c r="A1256" s="92" t="s">
        <v>2400</v>
      </c>
      <c r="B1256" s="92" t="s">
        <v>1669</v>
      </c>
      <c r="C1256" s="100" t="s">
        <v>207</v>
      </c>
      <c r="D1256" s="101">
        <v>1</v>
      </c>
      <c r="E1256" s="102" t="s">
        <v>142</v>
      </c>
    </row>
    <row r="1257" spans="1:5" x14ac:dyDescent="0.15">
      <c r="A1257" s="92" t="s">
        <v>2584</v>
      </c>
      <c r="B1257" s="92" t="s">
        <v>2585</v>
      </c>
      <c r="C1257" s="100" t="s">
        <v>2851</v>
      </c>
      <c r="D1257" s="101">
        <v>1</v>
      </c>
      <c r="E1257" s="102" t="s">
        <v>142</v>
      </c>
    </row>
    <row r="1258" spans="1:5" x14ac:dyDescent="0.15">
      <c r="A1258" s="92" t="s">
        <v>2655</v>
      </c>
      <c r="B1258" s="92" t="s">
        <v>13</v>
      </c>
      <c r="C1258" s="100" t="s">
        <v>2850</v>
      </c>
      <c r="D1258" s="101">
        <v>1</v>
      </c>
      <c r="E1258" s="102" t="s">
        <v>458</v>
      </c>
    </row>
    <row r="1259" spans="1:5" x14ac:dyDescent="0.15">
      <c r="A1259" s="92" t="s">
        <v>2502</v>
      </c>
      <c r="B1259" s="92" t="s">
        <v>13</v>
      </c>
      <c r="C1259" s="100" t="s">
        <v>2853</v>
      </c>
      <c r="D1259" s="101">
        <v>1</v>
      </c>
      <c r="E1259" s="102" t="s">
        <v>458</v>
      </c>
    </row>
    <row r="1260" spans="1:5" x14ac:dyDescent="0.15">
      <c r="A1260" s="92" t="s">
        <v>2643</v>
      </c>
      <c r="B1260" s="92" t="s">
        <v>2519</v>
      </c>
      <c r="C1260" s="169" t="s">
        <v>2854</v>
      </c>
      <c r="D1260" s="102">
        <v>1</v>
      </c>
      <c r="E1260" s="102" t="s">
        <v>1306</v>
      </c>
    </row>
    <row r="1261" spans="1:5" x14ac:dyDescent="0.15">
      <c r="A1261" s="92" t="s">
        <v>2644</v>
      </c>
      <c r="B1261" s="92" t="s">
        <v>2519</v>
      </c>
      <c r="C1261" s="169" t="s">
        <v>2854</v>
      </c>
      <c r="D1261" s="102">
        <v>1</v>
      </c>
      <c r="E1261" s="102" t="s">
        <v>1306</v>
      </c>
    </row>
    <row r="1262" spans="1:5" x14ac:dyDescent="0.15">
      <c r="A1262" s="92" t="s">
        <v>2860</v>
      </c>
      <c r="B1262" s="92" t="s">
        <v>13</v>
      </c>
      <c r="C1262" s="100" t="s">
        <v>2925</v>
      </c>
      <c r="D1262" s="101">
        <v>0.67346938775510201</v>
      </c>
      <c r="E1262" s="102" t="s">
        <v>2926</v>
      </c>
    </row>
    <row r="1263" spans="1:5" x14ac:dyDescent="0.15">
      <c r="A1263" s="92" t="s">
        <v>2861</v>
      </c>
      <c r="B1263" s="92" t="s">
        <v>427</v>
      </c>
      <c r="C1263" s="100" t="s">
        <v>2925</v>
      </c>
      <c r="D1263" s="101">
        <v>0.32653061224489793</v>
      </c>
      <c r="E1263" s="102" t="s">
        <v>2926</v>
      </c>
    </row>
    <row r="1264" spans="1:5" x14ac:dyDescent="0.15">
      <c r="A1264" s="92" t="s">
        <v>2475</v>
      </c>
      <c r="B1264" s="92" t="s">
        <v>39</v>
      </c>
      <c r="C1264" s="100" t="s">
        <v>2925</v>
      </c>
      <c r="D1264" s="101">
        <v>1</v>
      </c>
      <c r="E1264" s="102" t="s">
        <v>2926</v>
      </c>
    </row>
    <row r="1265" spans="1:5" x14ac:dyDescent="0.15">
      <c r="A1265" s="92" t="s">
        <v>2776</v>
      </c>
      <c r="B1265" s="92" t="s">
        <v>427</v>
      </c>
      <c r="C1265" s="100" t="s">
        <v>2925</v>
      </c>
      <c r="D1265" s="101">
        <v>1</v>
      </c>
      <c r="E1265" s="102" t="s">
        <v>2926</v>
      </c>
    </row>
    <row r="1266" spans="1:5" x14ac:dyDescent="0.15">
      <c r="A1266" s="92" t="s">
        <v>2490</v>
      </c>
      <c r="B1266" s="92" t="s">
        <v>39</v>
      </c>
      <c r="C1266" s="100" t="s">
        <v>2925</v>
      </c>
      <c r="D1266" s="101">
        <v>1</v>
      </c>
      <c r="E1266" s="102" t="s">
        <v>2926</v>
      </c>
    </row>
    <row r="1267" spans="1:5" x14ac:dyDescent="0.15">
      <c r="A1267" s="92" t="s">
        <v>2774</v>
      </c>
      <c r="B1267" s="92" t="s">
        <v>102</v>
      </c>
      <c r="C1267" s="100" t="s">
        <v>2925</v>
      </c>
      <c r="D1267" s="101">
        <v>1</v>
      </c>
      <c r="E1267" s="102" t="s">
        <v>2926</v>
      </c>
    </row>
    <row r="1268" spans="1:5" x14ac:dyDescent="0.15">
      <c r="A1268" s="92" t="s">
        <v>2775</v>
      </c>
      <c r="B1268" s="92" t="s">
        <v>102</v>
      </c>
      <c r="C1268" s="100" t="s">
        <v>2925</v>
      </c>
      <c r="D1268" s="101">
        <v>1</v>
      </c>
      <c r="E1268" s="102" t="s">
        <v>2926</v>
      </c>
    </row>
    <row r="1269" spans="1:5" x14ac:dyDescent="0.15">
      <c r="A1269" s="92" t="s">
        <v>2491</v>
      </c>
      <c r="B1269" s="92" t="s">
        <v>39</v>
      </c>
      <c r="C1269" s="100" t="s">
        <v>2925</v>
      </c>
      <c r="D1269" s="101">
        <v>1</v>
      </c>
      <c r="E1269" s="102" t="s">
        <v>2926</v>
      </c>
    </row>
    <row r="1270" spans="1:5" x14ac:dyDescent="0.15">
      <c r="A1270" s="92" t="s">
        <v>2494</v>
      </c>
      <c r="B1270" s="92" t="s">
        <v>53</v>
      </c>
      <c r="C1270" s="100" t="s">
        <v>2925</v>
      </c>
      <c r="D1270" s="101">
        <v>1</v>
      </c>
      <c r="E1270" s="102" t="s">
        <v>2926</v>
      </c>
    </row>
    <row r="1271" spans="1:5" x14ac:dyDescent="0.15">
      <c r="A1271" s="92" t="s">
        <v>2866</v>
      </c>
      <c r="B1271" s="92" t="s">
        <v>427</v>
      </c>
      <c r="C1271" s="100" t="s">
        <v>2925</v>
      </c>
      <c r="D1271" s="101">
        <v>1</v>
      </c>
      <c r="E1271" s="102" t="s">
        <v>2926</v>
      </c>
    </row>
    <row r="1272" spans="1:5" x14ac:dyDescent="0.15">
      <c r="A1272" s="92" t="s">
        <v>2867</v>
      </c>
      <c r="B1272" s="92" t="s">
        <v>427</v>
      </c>
      <c r="C1272" s="100" t="s">
        <v>2925</v>
      </c>
      <c r="D1272" s="101">
        <v>1</v>
      </c>
      <c r="E1272" s="102" t="s">
        <v>2926</v>
      </c>
    </row>
    <row r="1273" spans="1:5" x14ac:dyDescent="0.15">
      <c r="A1273" s="92" t="s">
        <v>2779</v>
      </c>
      <c r="B1273" s="92" t="s">
        <v>102</v>
      </c>
      <c r="C1273" s="100" t="s">
        <v>2925</v>
      </c>
      <c r="D1273" s="101">
        <v>1</v>
      </c>
      <c r="E1273" s="102" t="s">
        <v>2926</v>
      </c>
    </row>
    <row r="1274" spans="1:5" x14ac:dyDescent="0.15">
      <c r="A1274" s="92" t="s">
        <v>2784</v>
      </c>
      <c r="B1274" s="92" t="s">
        <v>39</v>
      </c>
      <c r="C1274" s="100" t="s">
        <v>2925</v>
      </c>
      <c r="D1274" s="101">
        <v>1</v>
      </c>
      <c r="E1274" s="102" t="s">
        <v>2926</v>
      </c>
    </row>
    <row r="1275" spans="1:5" x14ac:dyDescent="0.15">
      <c r="A1275" s="92" t="s">
        <v>2788</v>
      </c>
      <c r="B1275" s="92" t="s">
        <v>102</v>
      </c>
      <c r="C1275" s="100" t="s">
        <v>2925</v>
      </c>
      <c r="D1275" s="101">
        <v>1</v>
      </c>
      <c r="E1275" s="102" t="s">
        <v>2926</v>
      </c>
    </row>
    <row r="1276" spans="1:5" x14ac:dyDescent="0.15">
      <c r="A1276" s="92" t="s">
        <v>2881</v>
      </c>
      <c r="B1276" s="92" t="s">
        <v>11</v>
      </c>
      <c r="C1276" s="100" t="s">
        <v>2925</v>
      </c>
      <c r="D1276" s="101">
        <v>1</v>
      </c>
      <c r="E1276" s="102" t="s">
        <v>2926</v>
      </c>
    </row>
    <row r="1277" spans="1:5" x14ac:dyDescent="0.15">
      <c r="A1277" s="92" t="s">
        <v>2859</v>
      </c>
      <c r="B1277" s="92" t="s">
        <v>102</v>
      </c>
      <c r="C1277" s="100" t="s">
        <v>2925</v>
      </c>
      <c r="D1277" s="101">
        <v>1</v>
      </c>
      <c r="E1277" s="102" t="s">
        <v>2926</v>
      </c>
    </row>
    <row r="1278" spans="1:5" x14ac:dyDescent="0.15">
      <c r="A1278" s="92" t="s">
        <v>2400</v>
      </c>
      <c r="B1278" s="92" t="s">
        <v>1669</v>
      </c>
      <c r="C1278" s="100" t="s">
        <v>207</v>
      </c>
      <c r="D1278" s="101">
        <v>1</v>
      </c>
      <c r="E1278" s="102" t="s">
        <v>142</v>
      </c>
    </row>
    <row r="1279" spans="1:5" x14ac:dyDescent="0.15">
      <c r="A1279" s="92" t="s">
        <v>2821</v>
      </c>
      <c r="B1279" s="92" t="s">
        <v>39</v>
      </c>
      <c r="C1279" s="100" t="s">
        <v>2925</v>
      </c>
      <c r="D1279" s="101">
        <v>1</v>
      </c>
      <c r="E1279" s="102" t="s">
        <v>2926</v>
      </c>
    </row>
    <row r="1280" spans="1:5" x14ac:dyDescent="0.15">
      <c r="A1280" s="92" t="s">
        <v>2862</v>
      </c>
      <c r="B1280" s="92" t="s">
        <v>427</v>
      </c>
      <c r="C1280" s="100" t="s">
        <v>2925</v>
      </c>
      <c r="D1280" s="101">
        <v>1</v>
      </c>
      <c r="E1280" s="102" t="s">
        <v>2926</v>
      </c>
    </row>
    <row r="1281" spans="1:5" x14ac:dyDescent="0.15">
      <c r="A1281" s="92" t="s">
        <v>2566</v>
      </c>
      <c r="B1281" s="92" t="s">
        <v>2567</v>
      </c>
      <c r="C1281" s="100" t="s">
        <v>2924</v>
      </c>
      <c r="D1281" s="101">
        <v>1</v>
      </c>
      <c r="E1281" s="102" t="s">
        <v>142</v>
      </c>
    </row>
    <row r="1282" spans="1:5" x14ac:dyDescent="0.15">
      <c r="A1282" s="92" t="s">
        <v>2822</v>
      </c>
      <c r="B1282" s="92" t="s">
        <v>39</v>
      </c>
      <c r="C1282" s="100" t="s">
        <v>2925</v>
      </c>
      <c r="D1282" s="101">
        <v>1</v>
      </c>
      <c r="E1282" s="102" t="s">
        <v>2926</v>
      </c>
    </row>
    <row r="1283" spans="1:5" x14ac:dyDescent="0.15">
      <c r="A1283" s="92" t="s">
        <v>2584</v>
      </c>
      <c r="B1283" s="92" t="s">
        <v>2585</v>
      </c>
      <c r="C1283" s="100" t="s">
        <v>2924</v>
      </c>
      <c r="D1283" s="101">
        <v>1</v>
      </c>
      <c r="E1283" s="102" t="s">
        <v>142</v>
      </c>
    </row>
    <row r="1284" spans="1:5" x14ac:dyDescent="0.15">
      <c r="A1284" s="92" t="s">
        <v>2823</v>
      </c>
      <c r="B1284" s="92" t="s">
        <v>39</v>
      </c>
      <c r="C1284" s="100" t="s">
        <v>2925</v>
      </c>
      <c r="D1284" s="101">
        <v>1</v>
      </c>
      <c r="E1284" s="102" t="s">
        <v>2926</v>
      </c>
    </row>
    <row r="1285" spans="1:5" x14ac:dyDescent="0.15">
      <c r="A1285" s="92" t="s">
        <v>2824</v>
      </c>
      <c r="B1285" s="92" t="s">
        <v>39</v>
      </c>
      <c r="C1285" s="100" t="s">
        <v>2925</v>
      </c>
      <c r="D1285" s="101">
        <v>1</v>
      </c>
      <c r="E1285" s="102" t="s">
        <v>2926</v>
      </c>
    </row>
    <row r="1286" spans="1:5" x14ac:dyDescent="0.15">
      <c r="A1286" s="92" t="s">
        <v>2404</v>
      </c>
      <c r="B1286" s="92" t="s">
        <v>528</v>
      </c>
      <c r="C1286" s="100" t="s">
        <v>2923</v>
      </c>
      <c r="D1286" s="101">
        <v>0.5</v>
      </c>
      <c r="E1286" s="102" t="s">
        <v>2848</v>
      </c>
    </row>
    <row r="1287" spans="1:5" x14ac:dyDescent="0.15">
      <c r="A1287" s="92" t="s">
        <v>2405</v>
      </c>
      <c r="B1287" s="92" t="s">
        <v>735</v>
      </c>
      <c r="C1287" s="100" t="s">
        <v>2923</v>
      </c>
      <c r="D1287" s="101">
        <v>0.5</v>
      </c>
      <c r="E1287" s="102" t="s">
        <v>2848</v>
      </c>
    </row>
    <row r="1288" spans="1:5" x14ac:dyDescent="0.15">
      <c r="A1288" s="92" t="s">
        <v>2886</v>
      </c>
      <c r="B1288" s="92" t="s">
        <v>478</v>
      </c>
      <c r="C1288" s="100" t="s">
        <v>2960</v>
      </c>
      <c r="D1288" s="101">
        <v>4.757754421943091E-2</v>
      </c>
      <c r="E1288" s="102" t="s">
        <v>2312</v>
      </c>
    </row>
    <row r="1289" spans="1:5" x14ac:dyDescent="0.15">
      <c r="A1289" s="92" t="s">
        <v>2890</v>
      </c>
      <c r="B1289" s="92" t="s">
        <v>890</v>
      </c>
      <c r="C1289" s="100" t="s">
        <v>2960</v>
      </c>
      <c r="D1289" s="101">
        <v>0.29906861488507219</v>
      </c>
      <c r="E1289" s="102" t="s">
        <v>2312</v>
      </c>
    </row>
    <row r="1290" spans="1:5" x14ac:dyDescent="0.15">
      <c r="A1290" s="92" t="s">
        <v>2887</v>
      </c>
      <c r="B1290" s="92" t="s">
        <v>70</v>
      </c>
      <c r="C1290" s="100" t="s">
        <v>2960</v>
      </c>
      <c r="D1290" s="101">
        <v>1.5380671622660857E-3</v>
      </c>
      <c r="E1290" s="102" t="s">
        <v>2312</v>
      </c>
    </row>
    <row r="1291" spans="1:5" x14ac:dyDescent="0.15">
      <c r="A1291" s="92" t="s">
        <v>2891</v>
      </c>
      <c r="B1291" s="92" t="s">
        <v>1405</v>
      </c>
      <c r="C1291" s="100" t="s">
        <v>2960</v>
      </c>
      <c r="D1291" s="101">
        <v>5.9600102537810819E-2</v>
      </c>
      <c r="E1291" s="102" t="s">
        <v>2312</v>
      </c>
    </row>
    <row r="1292" spans="1:5" x14ac:dyDescent="0.15">
      <c r="A1292" s="92" t="s">
        <v>2892</v>
      </c>
      <c r="B1292" s="92" t="s">
        <v>500</v>
      </c>
      <c r="C1292" s="100" t="s">
        <v>2960</v>
      </c>
      <c r="D1292" s="101">
        <v>1.0937366487225497E-3</v>
      </c>
      <c r="E1292" s="102" t="s">
        <v>2312</v>
      </c>
    </row>
    <row r="1293" spans="1:5" x14ac:dyDescent="0.15">
      <c r="A1293" s="92" t="s">
        <v>2893</v>
      </c>
      <c r="B1293" s="92" t="s">
        <v>556</v>
      </c>
      <c r="C1293" s="100" t="s">
        <v>2960</v>
      </c>
      <c r="D1293" s="101">
        <v>8.3568315816457323E-2</v>
      </c>
      <c r="E1293" s="102" t="s">
        <v>2312</v>
      </c>
    </row>
    <row r="1294" spans="1:5" x14ac:dyDescent="0.15">
      <c r="A1294" s="92" t="s">
        <v>2894</v>
      </c>
      <c r="B1294" s="92" t="s">
        <v>317</v>
      </c>
      <c r="C1294" s="100" t="s">
        <v>2960</v>
      </c>
      <c r="D1294" s="101">
        <v>0.48769546270187131</v>
      </c>
      <c r="E1294" s="102" t="s">
        <v>2312</v>
      </c>
    </row>
    <row r="1295" spans="1:5" x14ac:dyDescent="0.15">
      <c r="A1295" s="92" t="s">
        <v>2895</v>
      </c>
      <c r="B1295" s="92" t="s">
        <v>492</v>
      </c>
      <c r="C1295" s="100" t="s">
        <v>2960</v>
      </c>
      <c r="D1295" s="101">
        <v>1.986670084593694E-2</v>
      </c>
      <c r="E1295" s="102" t="s">
        <v>2312</v>
      </c>
    </row>
    <row r="1296" spans="1:5" x14ac:dyDescent="0.15">
      <c r="A1296" s="92" t="s">
        <v>2870</v>
      </c>
      <c r="B1296" s="92" t="s">
        <v>2519</v>
      </c>
      <c r="C1296" s="101" t="s">
        <v>2979</v>
      </c>
      <c r="D1296" s="102">
        <v>1</v>
      </c>
      <c r="E1296" s="102" t="s">
        <v>2926</v>
      </c>
    </row>
    <row r="1297" spans="1:5" x14ac:dyDescent="0.15">
      <c r="A1297" s="92" t="s">
        <v>2871</v>
      </c>
      <c r="B1297" s="92" t="s">
        <v>2519</v>
      </c>
      <c r="C1297" s="101" t="s">
        <v>2979</v>
      </c>
      <c r="D1297" s="102">
        <v>1</v>
      </c>
      <c r="E1297" s="102" t="s">
        <v>2926</v>
      </c>
    </row>
    <row r="1298" spans="1:5" x14ac:dyDescent="0.15">
      <c r="A1298" s="92" t="s">
        <v>2873</v>
      </c>
      <c r="B1298" s="92" t="s">
        <v>2519</v>
      </c>
      <c r="C1298" s="101" t="s">
        <v>2979</v>
      </c>
      <c r="D1298" s="102">
        <v>1</v>
      </c>
      <c r="E1298" s="102" t="s">
        <v>2926</v>
      </c>
    </row>
    <row r="1299" spans="1:5" x14ac:dyDescent="0.15">
      <c r="A1299" s="92" t="s">
        <v>2874</v>
      </c>
      <c r="B1299" s="92" t="s">
        <v>2519</v>
      </c>
      <c r="C1299" s="101" t="s">
        <v>2979</v>
      </c>
      <c r="D1299" s="102">
        <v>1</v>
      </c>
      <c r="E1299" s="102" t="s">
        <v>2926</v>
      </c>
    </row>
    <row r="1300" spans="1:5" x14ac:dyDescent="0.15">
      <c r="A1300" s="92" t="s">
        <v>2875</v>
      </c>
      <c r="B1300" s="92" t="s">
        <v>2519</v>
      </c>
      <c r="C1300" s="101" t="s">
        <v>2979</v>
      </c>
      <c r="D1300" s="102">
        <v>1</v>
      </c>
      <c r="E1300" s="102" t="s">
        <v>2926</v>
      </c>
    </row>
    <row r="1301" spans="1:5" x14ac:dyDescent="0.15">
      <c r="A1301" s="92" t="s">
        <v>2876</v>
      </c>
      <c r="B1301" s="92" t="s">
        <v>2519</v>
      </c>
      <c r="C1301" s="101" t="s">
        <v>2979</v>
      </c>
      <c r="D1301" s="102">
        <v>1</v>
      </c>
      <c r="E1301" s="102" t="s">
        <v>2926</v>
      </c>
    </row>
    <row r="1302" spans="1:5" x14ac:dyDescent="0.15">
      <c r="A1302" s="92" t="s">
        <v>2888</v>
      </c>
      <c r="B1302" s="92" t="s">
        <v>427</v>
      </c>
      <c r="C1302" s="101" t="s">
        <v>2979</v>
      </c>
      <c r="D1302" s="102">
        <v>1</v>
      </c>
      <c r="E1302" s="102" t="s">
        <v>2926</v>
      </c>
    </row>
    <row r="1303" spans="1:5" x14ac:dyDescent="0.15">
      <c r="A1303" s="92" t="s">
        <v>2857</v>
      </c>
      <c r="B1303" s="92" t="s">
        <v>427</v>
      </c>
      <c r="C1303" s="101" t="s">
        <v>2979</v>
      </c>
      <c r="D1303" s="102">
        <v>1</v>
      </c>
      <c r="E1303" s="102" t="s">
        <v>2926</v>
      </c>
    </row>
    <row r="1304" spans="1:5" x14ac:dyDescent="0.15">
      <c r="A1304" s="92" t="s">
        <v>2901</v>
      </c>
      <c r="B1304" s="92" t="s">
        <v>427</v>
      </c>
      <c r="C1304" s="101" t="s">
        <v>2979</v>
      </c>
      <c r="D1304" s="102">
        <v>1</v>
      </c>
      <c r="E1304" s="102" t="s">
        <v>2926</v>
      </c>
    </row>
    <row r="1305" spans="1:5" x14ac:dyDescent="0.15">
      <c r="A1305" s="92" t="s">
        <v>2896</v>
      </c>
      <c r="B1305" s="92" t="s">
        <v>13</v>
      </c>
      <c r="C1305" s="101" t="s">
        <v>2999</v>
      </c>
      <c r="D1305" s="102">
        <v>1</v>
      </c>
      <c r="E1305" s="102" t="s">
        <v>1130</v>
      </c>
    </row>
    <row r="1306" spans="1:5" x14ac:dyDescent="0.15">
      <c r="A1306" s="92" t="s">
        <v>2479</v>
      </c>
      <c r="B1306" s="92" t="s">
        <v>13</v>
      </c>
      <c r="C1306" s="100" t="s">
        <v>375</v>
      </c>
      <c r="D1306" s="101">
        <v>0.5</v>
      </c>
      <c r="E1306" s="102" t="s">
        <v>142</v>
      </c>
    </row>
    <row r="1307" spans="1:5" x14ac:dyDescent="0.15">
      <c r="A1307" s="92" t="s">
        <v>2480</v>
      </c>
      <c r="B1307" s="92" t="s">
        <v>1390</v>
      </c>
      <c r="C1307" s="100" t="s">
        <v>375</v>
      </c>
      <c r="D1307" s="101">
        <v>0.5</v>
      </c>
      <c r="E1307" s="102" t="s">
        <v>142</v>
      </c>
    </row>
    <row r="1308" spans="1:5" x14ac:dyDescent="0.15">
      <c r="A1308" s="92" t="s">
        <v>2610</v>
      </c>
      <c r="B1308" s="99">
        <v>24500</v>
      </c>
      <c r="C1308" s="100" t="s">
        <v>207</v>
      </c>
      <c r="D1308" s="101">
        <v>1</v>
      </c>
      <c r="E1308" s="102" t="s">
        <v>142</v>
      </c>
    </row>
    <row r="1309" spans="1:5" x14ac:dyDescent="0.15">
      <c r="A1309" s="92" t="s">
        <v>2921</v>
      </c>
      <c r="B1309" s="99">
        <v>24500</v>
      </c>
      <c r="C1309" s="100" t="s">
        <v>207</v>
      </c>
      <c r="D1309" s="101">
        <v>1</v>
      </c>
      <c r="E1309" s="102" t="s">
        <v>142</v>
      </c>
    </row>
    <row r="1310" spans="1:5" x14ac:dyDescent="0.15">
      <c r="A1310" s="92" t="s">
        <v>2956</v>
      </c>
      <c r="B1310" s="99">
        <v>17492.8</v>
      </c>
      <c r="C1310" s="100" t="s">
        <v>3000</v>
      </c>
      <c r="D1310" s="101">
        <v>1</v>
      </c>
      <c r="E1310" s="102" t="s">
        <v>2848</v>
      </c>
    </row>
    <row r="1311" spans="1:5" x14ac:dyDescent="0.15">
      <c r="A1311" s="92" t="s">
        <v>2959</v>
      </c>
      <c r="B1311" s="99">
        <v>22500</v>
      </c>
      <c r="C1311" s="100" t="s">
        <v>3000</v>
      </c>
      <c r="D1311" s="101">
        <v>1</v>
      </c>
      <c r="E1311" s="102" t="s">
        <v>2848</v>
      </c>
    </row>
    <row r="1312" spans="1:5" x14ac:dyDescent="0.15">
      <c r="A1312" s="92" t="s">
        <v>2933</v>
      </c>
      <c r="B1312" s="92" t="s">
        <v>102</v>
      </c>
      <c r="C1312" s="100" t="s">
        <v>3035</v>
      </c>
      <c r="D1312" s="101">
        <v>1</v>
      </c>
      <c r="E1312" s="102" t="s">
        <v>142</v>
      </c>
    </row>
    <row r="1313" spans="1:5" x14ac:dyDescent="0.15">
      <c r="A1313" s="92" t="s">
        <v>2827</v>
      </c>
      <c r="B1313" s="92" t="s">
        <v>39</v>
      </c>
      <c r="C1313" s="100" t="s">
        <v>403</v>
      </c>
      <c r="D1313" s="101">
        <v>1</v>
      </c>
      <c r="E1313" s="102" t="s">
        <v>142</v>
      </c>
    </row>
    <row r="1314" spans="1:5" x14ac:dyDescent="0.15">
      <c r="A1314" s="92" t="s">
        <v>2754</v>
      </c>
      <c r="B1314" s="92" t="s">
        <v>13</v>
      </c>
      <c r="C1314" s="101" t="s">
        <v>3066</v>
      </c>
      <c r="D1314" s="102">
        <v>1</v>
      </c>
      <c r="E1314" s="102" t="s">
        <v>1303</v>
      </c>
    </row>
    <row r="1315" spans="1:5" x14ac:dyDescent="0.15">
      <c r="A1315" s="92" t="s">
        <v>2755</v>
      </c>
      <c r="B1315" s="92" t="s">
        <v>13</v>
      </c>
      <c r="C1315" s="101" t="s">
        <v>3066</v>
      </c>
      <c r="D1315" s="102">
        <v>1</v>
      </c>
      <c r="E1315" s="102" t="s">
        <v>1303</v>
      </c>
    </row>
    <row r="1316" spans="1:5" x14ac:dyDescent="0.15">
      <c r="A1316" s="92" t="s">
        <v>2756</v>
      </c>
      <c r="B1316" s="92" t="s">
        <v>13</v>
      </c>
      <c r="C1316" s="101" t="s">
        <v>3066</v>
      </c>
      <c r="D1316" s="102">
        <v>1</v>
      </c>
      <c r="E1316" s="102" t="s">
        <v>1303</v>
      </c>
    </row>
    <row r="1317" spans="1:5" x14ac:dyDescent="0.15">
      <c r="A1317" s="92" t="s">
        <v>2757</v>
      </c>
      <c r="B1317" s="92" t="s">
        <v>13</v>
      </c>
      <c r="C1317" s="101" t="s">
        <v>3066</v>
      </c>
      <c r="D1317" s="102">
        <v>1</v>
      </c>
      <c r="E1317" s="102" t="s">
        <v>1303</v>
      </c>
    </row>
    <row r="1318" spans="1:5" x14ac:dyDescent="0.15">
      <c r="A1318" s="92" t="s">
        <v>2879</v>
      </c>
      <c r="B1318" s="92" t="s">
        <v>2519</v>
      </c>
      <c r="C1318" s="101" t="s">
        <v>3067</v>
      </c>
      <c r="D1318" s="102">
        <v>1</v>
      </c>
      <c r="E1318" s="102" t="s">
        <v>2312</v>
      </c>
    </row>
    <row r="1319" spans="1:5" x14ac:dyDescent="0.15">
      <c r="A1319" s="92" t="s">
        <v>2872</v>
      </c>
      <c r="B1319" s="92" t="s">
        <v>2519</v>
      </c>
      <c r="C1319" s="101" t="s">
        <v>3066</v>
      </c>
      <c r="D1319" s="102">
        <v>1</v>
      </c>
      <c r="E1319" s="102" t="s">
        <v>1303</v>
      </c>
    </row>
    <row r="1320" spans="1:5" x14ac:dyDescent="0.15">
      <c r="A1320" s="92" t="s">
        <v>2877</v>
      </c>
      <c r="B1320" s="92" t="s">
        <v>2519</v>
      </c>
      <c r="C1320" s="101" t="s">
        <v>3066</v>
      </c>
      <c r="D1320" s="102">
        <v>1</v>
      </c>
      <c r="E1320" s="102" t="s">
        <v>1303</v>
      </c>
    </row>
    <row r="1321" spans="1:5" x14ac:dyDescent="0.15">
      <c r="A1321" s="92" t="s">
        <v>2878</v>
      </c>
      <c r="B1321" s="92" t="s">
        <v>2519</v>
      </c>
      <c r="C1321" s="101" t="s">
        <v>3068</v>
      </c>
      <c r="D1321" s="102">
        <v>1</v>
      </c>
      <c r="E1321" s="102" t="s">
        <v>142</v>
      </c>
    </row>
    <row r="1322" spans="1:5" x14ac:dyDescent="0.15">
      <c r="A1322" s="92" t="s">
        <v>2898</v>
      </c>
      <c r="B1322" s="92" t="s">
        <v>11</v>
      </c>
      <c r="C1322" s="101" t="s">
        <v>3069</v>
      </c>
      <c r="D1322" s="102">
        <v>1</v>
      </c>
      <c r="E1322" s="102" t="s">
        <v>1130</v>
      </c>
    </row>
    <row r="1323" spans="1:5" x14ac:dyDescent="0.15">
      <c r="A1323" s="92" t="s">
        <v>2909</v>
      </c>
      <c r="B1323" s="92" t="s">
        <v>102</v>
      </c>
      <c r="C1323" s="101" t="s">
        <v>3070</v>
      </c>
      <c r="D1323" s="102">
        <v>1</v>
      </c>
      <c r="E1323" s="102" t="s">
        <v>1306</v>
      </c>
    </row>
    <row r="1324" spans="1:5" x14ac:dyDescent="0.15">
      <c r="A1324" s="92" t="s">
        <v>2902</v>
      </c>
      <c r="B1324" s="92" t="s">
        <v>427</v>
      </c>
      <c r="C1324" s="101" t="s">
        <v>3070</v>
      </c>
      <c r="D1324" s="102">
        <v>1</v>
      </c>
      <c r="E1324" s="102" t="s">
        <v>1306</v>
      </c>
    </row>
    <row r="1325" spans="1:5" x14ac:dyDescent="0.15">
      <c r="A1325" s="92" t="s">
        <v>2900</v>
      </c>
      <c r="B1325" s="92" t="s">
        <v>13</v>
      </c>
      <c r="C1325" s="101" t="s">
        <v>3066</v>
      </c>
      <c r="D1325" s="102">
        <v>1</v>
      </c>
      <c r="E1325" s="102" t="s">
        <v>1303</v>
      </c>
    </row>
    <row r="1326" spans="1:5" x14ac:dyDescent="0.15">
      <c r="A1326" s="92" t="s">
        <v>2911</v>
      </c>
      <c r="B1326" s="92" t="s">
        <v>427</v>
      </c>
      <c r="C1326" s="101" t="s">
        <v>207</v>
      </c>
      <c r="D1326" s="102">
        <v>1</v>
      </c>
      <c r="E1326" s="102" t="s">
        <v>142</v>
      </c>
    </row>
    <row r="1327" spans="1:5" x14ac:dyDescent="0.15">
      <c r="A1327" s="92" t="s">
        <v>2910</v>
      </c>
      <c r="B1327" s="92" t="s">
        <v>102</v>
      </c>
      <c r="C1327" s="101" t="s">
        <v>207</v>
      </c>
      <c r="D1327" s="102">
        <v>1</v>
      </c>
      <c r="E1327" s="102" t="s">
        <v>142</v>
      </c>
    </row>
    <row r="1328" spans="1:5" x14ac:dyDescent="0.15">
      <c r="A1328" s="92" t="s">
        <v>2918</v>
      </c>
      <c r="B1328" s="92" t="s">
        <v>39</v>
      </c>
      <c r="C1328" s="101" t="s">
        <v>207</v>
      </c>
      <c r="D1328" s="102">
        <v>1</v>
      </c>
      <c r="E1328" s="102" t="s">
        <v>142</v>
      </c>
    </row>
    <row r="1329" spans="1:5" x14ac:dyDescent="0.15">
      <c r="A1329" s="92" t="s">
        <v>2917</v>
      </c>
      <c r="B1329" s="92" t="s">
        <v>39</v>
      </c>
      <c r="C1329" s="101" t="s">
        <v>1378</v>
      </c>
      <c r="D1329" s="102">
        <v>1</v>
      </c>
      <c r="E1329" s="102" t="s">
        <v>1306</v>
      </c>
    </row>
    <row r="1330" spans="1:5" x14ac:dyDescent="0.15">
      <c r="A1330" s="92" t="s">
        <v>2905</v>
      </c>
      <c r="B1330" s="92" t="s">
        <v>102</v>
      </c>
      <c r="C1330" s="101" t="s">
        <v>207</v>
      </c>
      <c r="D1330" s="102">
        <v>1</v>
      </c>
      <c r="E1330" s="102" t="s">
        <v>142</v>
      </c>
    </row>
    <row r="1331" spans="1:5" x14ac:dyDescent="0.15">
      <c r="A1331" s="92" t="s">
        <v>2906</v>
      </c>
      <c r="B1331" s="92" t="s">
        <v>102</v>
      </c>
      <c r="C1331" s="101" t="s">
        <v>207</v>
      </c>
      <c r="D1331" s="102">
        <v>1</v>
      </c>
      <c r="E1331" s="102" t="s">
        <v>142</v>
      </c>
    </row>
    <row r="1332" spans="1:5" x14ac:dyDescent="0.15">
      <c r="A1332" s="92" t="s">
        <v>2907</v>
      </c>
      <c r="B1332" s="92" t="s">
        <v>102</v>
      </c>
      <c r="C1332" s="101" t="s">
        <v>207</v>
      </c>
      <c r="D1332" s="102">
        <v>1</v>
      </c>
      <c r="E1332" s="102" t="s">
        <v>142</v>
      </c>
    </row>
    <row r="1333" spans="1:5" x14ac:dyDescent="0.15">
      <c r="A1333" s="92" t="s">
        <v>3179</v>
      </c>
      <c r="B1333" s="92" t="s">
        <v>11</v>
      </c>
      <c r="C1333" s="101" t="s">
        <v>3202</v>
      </c>
      <c r="D1333" s="102">
        <v>1</v>
      </c>
      <c r="E1333" s="102" t="s">
        <v>142</v>
      </c>
    </row>
    <row r="1334" spans="1:5" x14ac:dyDescent="0.15">
      <c r="A1334" s="92" t="s">
        <v>3026</v>
      </c>
      <c r="B1334" s="92" t="s">
        <v>434</v>
      </c>
      <c r="C1334" s="100" t="s">
        <v>3209</v>
      </c>
      <c r="D1334" s="101">
        <v>1</v>
      </c>
      <c r="E1334" s="102" t="s">
        <v>142</v>
      </c>
    </row>
    <row r="1335" spans="1:5" x14ac:dyDescent="0.15">
      <c r="A1335" s="92" t="s">
        <v>2957</v>
      </c>
      <c r="B1335" s="92" t="s">
        <v>363</v>
      </c>
      <c r="C1335" s="100" t="s">
        <v>207</v>
      </c>
      <c r="D1335" s="101">
        <v>1</v>
      </c>
      <c r="E1335" s="102" t="s">
        <v>142</v>
      </c>
    </row>
    <row r="1336" spans="1:5" x14ac:dyDescent="0.15">
      <c r="A1336" s="92" t="s">
        <v>2958</v>
      </c>
      <c r="B1336" s="92" t="s">
        <v>363</v>
      </c>
      <c r="C1336" s="100" t="s">
        <v>207</v>
      </c>
      <c r="D1336" s="101">
        <v>1</v>
      </c>
      <c r="E1336" s="102" t="s">
        <v>142</v>
      </c>
    </row>
    <row r="1337" spans="1:5" x14ac:dyDescent="0.15">
      <c r="A1337" s="92" t="s">
        <v>3030</v>
      </c>
      <c r="B1337" s="92" t="s">
        <v>528</v>
      </c>
      <c r="C1337" s="100" t="s">
        <v>207</v>
      </c>
      <c r="D1337" s="101">
        <v>0.5</v>
      </c>
      <c r="E1337" s="102" t="s">
        <v>142</v>
      </c>
    </row>
    <row r="1338" spans="1:5" x14ac:dyDescent="0.15">
      <c r="A1338" s="92" t="s">
        <v>3032</v>
      </c>
      <c r="B1338" s="92" t="s">
        <v>735</v>
      </c>
      <c r="C1338" s="100" t="s">
        <v>207</v>
      </c>
      <c r="D1338" s="101">
        <v>0.5</v>
      </c>
      <c r="E1338" s="102" t="s">
        <v>142</v>
      </c>
    </row>
    <row r="1339" spans="1:5" x14ac:dyDescent="0.15">
      <c r="A1339" s="92" t="s">
        <v>3017</v>
      </c>
      <c r="B1339" s="92" t="s">
        <v>3019</v>
      </c>
      <c r="C1339" s="100" t="s">
        <v>3210</v>
      </c>
      <c r="D1339" s="101">
        <v>1</v>
      </c>
      <c r="E1339" s="102" t="s">
        <v>3211</v>
      </c>
    </row>
    <row r="1340" spans="1:5" x14ac:dyDescent="0.15">
      <c r="A1340" s="92" t="s">
        <v>2913</v>
      </c>
      <c r="B1340" s="92" t="s">
        <v>232</v>
      </c>
      <c r="C1340" s="100" t="s">
        <v>1078</v>
      </c>
      <c r="D1340" s="101">
        <v>1</v>
      </c>
      <c r="E1340" s="102" t="s">
        <v>142</v>
      </c>
    </row>
    <row r="1341" spans="1:5" x14ac:dyDescent="0.15">
      <c r="A1341" s="92" t="s">
        <v>2418</v>
      </c>
      <c r="B1341" s="92" t="s">
        <v>87</v>
      </c>
      <c r="C1341" s="100" t="s">
        <v>3212</v>
      </c>
      <c r="D1341" s="101">
        <v>0.40733197556008149</v>
      </c>
      <c r="E1341" s="102" t="s">
        <v>1306</v>
      </c>
    </row>
    <row r="1342" spans="1:5" x14ac:dyDescent="0.15">
      <c r="A1342" s="92" t="s">
        <v>2420</v>
      </c>
      <c r="B1342" s="92" t="s">
        <v>88</v>
      </c>
      <c r="C1342" s="100" t="s">
        <v>3212</v>
      </c>
      <c r="D1342" s="101">
        <v>0.24439918533604887</v>
      </c>
      <c r="E1342" s="102" t="s">
        <v>1306</v>
      </c>
    </row>
    <row r="1343" spans="1:5" x14ac:dyDescent="0.15">
      <c r="A1343" s="92" t="s">
        <v>2421</v>
      </c>
      <c r="B1343" s="92" t="s">
        <v>89</v>
      </c>
      <c r="C1343" s="100" t="s">
        <v>3212</v>
      </c>
      <c r="D1343" s="101">
        <v>8.1466395112016296E-2</v>
      </c>
      <c r="E1343" s="102" t="s">
        <v>1306</v>
      </c>
    </row>
    <row r="1344" spans="1:5" x14ac:dyDescent="0.15">
      <c r="A1344" s="92" t="s">
        <v>2422</v>
      </c>
      <c r="B1344" s="92" t="s">
        <v>90</v>
      </c>
      <c r="C1344" s="100" t="s">
        <v>3212</v>
      </c>
      <c r="D1344" s="101">
        <v>0.26476578411405294</v>
      </c>
      <c r="E1344" s="102" t="s">
        <v>1306</v>
      </c>
    </row>
    <row r="1345" spans="1:5" x14ac:dyDescent="0.15">
      <c r="A1345" s="92" t="s">
        <v>3021</v>
      </c>
      <c r="B1345" s="92" t="s">
        <v>3019</v>
      </c>
      <c r="C1345" s="100" t="s">
        <v>3210</v>
      </c>
      <c r="D1345" s="101">
        <v>1</v>
      </c>
      <c r="E1345" s="102" t="s">
        <v>3211</v>
      </c>
    </row>
    <row r="1346" spans="1:5" x14ac:dyDescent="0.15">
      <c r="A1346" s="92" t="s">
        <v>3026</v>
      </c>
      <c r="B1346" s="92" t="s">
        <v>434</v>
      </c>
      <c r="C1346" s="100" t="s">
        <v>3327</v>
      </c>
      <c r="D1346" s="101">
        <v>1</v>
      </c>
      <c r="E1346" s="102" t="s">
        <v>840</v>
      </c>
    </row>
    <row r="1347" spans="1:5" x14ac:dyDescent="0.15">
      <c r="A1347" s="92" t="s">
        <v>2935</v>
      </c>
      <c r="B1347" s="92" t="s">
        <v>232</v>
      </c>
      <c r="C1347" s="100" t="s">
        <v>3395</v>
      </c>
      <c r="D1347" s="101">
        <v>1</v>
      </c>
      <c r="E1347" s="102" t="s">
        <v>142</v>
      </c>
    </row>
    <row r="1348" spans="1:5" x14ac:dyDescent="0.15">
      <c r="A1348" s="92" t="s">
        <v>3297</v>
      </c>
      <c r="B1348" s="92" t="s">
        <v>39</v>
      </c>
      <c r="C1348" s="100" t="s">
        <v>3396</v>
      </c>
      <c r="D1348" s="101">
        <v>1</v>
      </c>
      <c r="E1348" s="102" t="s">
        <v>142</v>
      </c>
    </row>
    <row r="1349" spans="1:5" x14ac:dyDescent="0.15">
      <c r="A1349" s="92" t="s">
        <v>3170</v>
      </c>
      <c r="B1349" s="92" t="s">
        <v>427</v>
      </c>
      <c r="C1349" s="101" t="s">
        <v>3427</v>
      </c>
      <c r="D1349" s="102">
        <v>1</v>
      </c>
      <c r="E1349" s="102" t="s">
        <v>2312</v>
      </c>
    </row>
    <row r="1350" spans="1:5" x14ac:dyDescent="0.15">
      <c r="A1350" s="92" t="s">
        <v>2423</v>
      </c>
      <c r="B1350" s="92" t="s">
        <v>87</v>
      </c>
      <c r="C1350" s="100" t="s">
        <v>3428</v>
      </c>
      <c r="D1350" s="101">
        <v>0.40733197556008149</v>
      </c>
      <c r="E1350" s="102" t="s">
        <v>1306</v>
      </c>
    </row>
    <row r="1351" spans="1:5" x14ac:dyDescent="0.15">
      <c r="A1351" s="92" t="s">
        <v>2425</v>
      </c>
      <c r="B1351" s="92" t="s">
        <v>88</v>
      </c>
      <c r="C1351" s="100" t="s">
        <v>3428</v>
      </c>
      <c r="D1351" s="101">
        <v>0.34623217922606925</v>
      </c>
      <c r="E1351" s="102" t="s">
        <v>1306</v>
      </c>
    </row>
    <row r="1352" spans="1:5" x14ac:dyDescent="0.15">
      <c r="A1352" s="92" t="s">
        <v>2426</v>
      </c>
      <c r="B1352" s="92" t="s">
        <v>89</v>
      </c>
      <c r="C1352" s="100" t="s">
        <v>3428</v>
      </c>
      <c r="D1352" s="101">
        <v>8.1466395112016296E-2</v>
      </c>
      <c r="E1352" s="102" t="s">
        <v>1306</v>
      </c>
    </row>
    <row r="1353" spans="1:5" x14ac:dyDescent="0.15">
      <c r="A1353" s="92" t="s">
        <v>2427</v>
      </c>
      <c r="B1353" s="92" t="s">
        <v>90</v>
      </c>
      <c r="C1353" s="100" t="s">
        <v>3428</v>
      </c>
      <c r="D1353" s="101">
        <v>0.16293279022403259</v>
      </c>
      <c r="E1353" s="102" t="s">
        <v>1306</v>
      </c>
    </row>
    <row r="1354" spans="1:5" x14ac:dyDescent="0.15">
      <c r="A1354" s="92" t="s">
        <v>3007</v>
      </c>
      <c r="B1354" s="92" t="s">
        <v>11</v>
      </c>
      <c r="C1354" s="100" t="s">
        <v>3492</v>
      </c>
      <c r="D1354" s="101">
        <v>1</v>
      </c>
      <c r="E1354" s="102" t="s">
        <v>142</v>
      </c>
    </row>
    <row r="1355" spans="1:5" x14ac:dyDescent="0.15">
      <c r="A1355" s="92" t="s">
        <v>3167</v>
      </c>
      <c r="B1355" s="92" t="s">
        <v>2567</v>
      </c>
      <c r="C1355" s="100" t="s">
        <v>3494</v>
      </c>
      <c r="D1355" s="101">
        <v>1</v>
      </c>
      <c r="E1355" s="102" t="s">
        <v>142</v>
      </c>
    </row>
    <row r="1356" spans="1:5" x14ac:dyDescent="0.15">
      <c r="A1356" s="92" t="s">
        <v>3022</v>
      </c>
      <c r="B1356" s="92" t="s">
        <v>3019</v>
      </c>
      <c r="C1356" s="100" t="s">
        <v>3494</v>
      </c>
      <c r="D1356" s="101">
        <v>1</v>
      </c>
      <c r="E1356" s="102" t="s">
        <v>142</v>
      </c>
    </row>
    <row r="1357" spans="1:5" x14ac:dyDescent="0.15">
      <c r="A1357" s="92" t="s">
        <v>3223</v>
      </c>
      <c r="B1357" s="92" t="s">
        <v>2567</v>
      </c>
      <c r="C1357" s="100" t="s">
        <v>3495</v>
      </c>
      <c r="D1357" s="101">
        <v>1</v>
      </c>
      <c r="E1357" s="102" t="s">
        <v>142</v>
      </c>
    </row>
    <row r="1358" spans="1:5" x14ac:dyDescent="0.15">
      <c r="A1358" s="92" t="s">
        <v>3173</v>
      </c>
      <c r="B1358" s="92" t="s">
        <v>427</v>
      </c>
      <c r="C1358" s="169" t="s">
        <v>3506</v>
      </c>
      <c r="D1358" s="102">
        <v>1</v>
      </c>
      <c r="E1358" s="102" t="s">
        <v>1303</v>
      </c>
    </row>
    <row r="1359" spans="1:5" x14ac:dyDescent="0.15">
      <c r="A1359" s="92" t="s">
        <v>3229</v>
      </c>
      <c r="B1359" s="92" t="s">
        <v>13</v>
      </c>
      <c r="C1359" s="169" t="s">
        <v>3573</v>
      </c>
      <c r="D1359" s="102">
        <v>1</v>
      </c>
      <c r="E1359" s="102" t="s">
        <v>615</v>
      </c>
    </row>
    <row r="1360" spans="1:5" x14ac:dyDescent="0.15">
      <c r="A1360" s="92" t="s">
        <v>3025</v>
      </c>
      <c r="B1360" s="92" t="s">
        <v>104</v>
      </c>
      <c r="C1360" s="169" t="s">
        <v>3572</v>
      </c>
      <c r="D1360" s="102">
        <v>1</v>
      </c>
      <c r="E1360" s="102" t="s">
        <v>615</v>
      </c>
    </row>
    <row r="1361" spans="1:5" x14ac:dyDescent="0.15">
      <c r="A1361" s="92" t="s">
        <v>2937</v>
      </c>
      <c r="B1361" s="92" t="s">
        <v>11</v>
      </c>
      <c r="C1361" s="100" t="s">
        <v>3574</v>
      </c>
      <c r="D1361" s="101">
        <v>0.5</v>
      </c>
      <c r="E1361" s="102" t="s">
        <v>2312</v>
      </c>
    </row>
    <row r="1362" spans="1:5" x14ac:dyDescent="0.15">
      <c r="A1362" s="92" t="s">
        <v>2939</v>
      </c>
      <c r="B1362" s="92" t="s">
        <v>13</v>
      </c>
      <c r="C1362" s="100" t="s">
        <v>3574</v>
      </c>
      <c r="D1362" s="101">
        <v>0.5</v>
      </c>
      <c r="E1362" s="102" t="s">
        <v>2312</v>
      </c>
    </row>
    <row r="1363" spans="1:5" x14ac:dyDescent="0.15">
      <c r="A1363" s="92" t="s">
        <v>2865</v>
      </c>
      <c r="B1363" s="92" t="s">
        <v>232</v>
      </c>
      <c r="C1363" s="100" t="s">
        <v>207</v>
      </c>
      <c r="D1363" s="101">
        <v>1</v>
      </c>
      <c r="E1363" s="102" t="s">
        <v>142</v>
      </c>
    </row>
    <row r="1364" spans="1:5" x14ac:dyDescent="0.15">
      <c r="A1364" s="92" t="s">
        <v>3377</v>
      </c>
      <c r="B1364" s="92" t="s">
        <v>13</v>
      </c>
      <c r="C1364" s="100" t="s">
        <v>3494</v>
      </c>
      <c r="D1364" s="101">
        <v>0.41666666666666669</v>
      </c>
      <c r="E1364" s="102" t="s">
        <v>142</v>
      </c>
    </row>
    <row r="1365" spans="1:5" x14ac:dyDescent="0.15">
      <c r="A1365" s="92" t="s">
        <v>3379</v>
      </c>
      <c r="B1365" s="92" t="s">
        <v>11</v>
      </c>
      <c r="C1365" s="100" t="s">
        <v>3494</v>
      </c>
      <c r="D1365" s="101">
        <v>0.41666666666666669</v>
      </c>
      <c r="E1365" s="102" t="s">
        <v>142</v>
      </c>
    </row>
    <row r="1366" spans="1:5" x14ac:dyDescent="0.15">
      <c r="A1366" s="92" t="s">
        <v>3380</v>
      </c>
      <c r="B1366" s="92" t="s">
        <v>1390</v>
      </c>
      <c r="C1366" s="100" t="s">
        <v>3494</v>
      </c>
      <c r="D1366" s="101">
        <v>0.16666666666666666</v>
      </c>
      <c r="E1366" s="102" t="s">
        <v>142</v>
      </c>
    </row>
    <row r="1367" spans="1:5" x14ac:dyDescent="0.15">
      <c r="A1367" s="92" t="s">
        <v>3204</v>
      </c>
      <c r="B1367" s="92" t="s">
        <v>11</v>
      </c>
      <c r="C1367" s="100" t="s">
        <v>3775</v>
      </c>
      <c r="D1367" s="101">
        <v>1</v>
      </c>
      <c r="E1367" s="102" t="s">
        <v>458</v>
      </c>
    </row>
    <row r="1368" spans="1:5" x14ac:dyDescent="0.15">
      <c r="A1368" s="92" t="s">
        <v>3476</v>
      </c>
      <c r="B1368" s="92" t="s">
        <v>1183</v>
      </c>
      <c r="C1368" s="100" t="s">
        <v>3396</v>
      </c>
      <c r="D1368" s="101">
        <v>1</v>
      </c>
      <c r="E1368" s="102" t="s">
        <v>142</v>
      </c>
    </row>
  </sheetData>
  <autoFilter ref="A1:E1252"/>
  <conditionalFormatting sqref="A1">
    <cfRule type="duplicateValues" dxfId="24" priority="28"/>
  </conditionalFormatting>
  <conditionalFormatting sqref="A1369:A1048576 A1128 A1086:A1100 A1020:A1023 A668:A682 A454:A466 A1:A305 A471:A484 A496:A498 A502:A536 A547:A548 A551:A563 A567:A582 A593:A632 A721:A727 A735:A738 A754 A784:A805 A817:A818 A841:A846 A882:A896 A904:A917 A928:A955 A974:A976 A1042:A1043 A1069:A1079 A1132:A1137 A1143:A1148 A1159">
    <cfRule type="duplicateValues" dxfId="23" priority="26"/>
    <cfRule type="duplicateValues" dxfId="22" priority="27"/>
  </conditionalFormatting>
  <conditionalFormatting sqref="A467:A470">
    <cfRule type="duplicateValues" dxfId="21" priority="24"/>
    <cfRule type="duplicateValues" dxfId="20" priority="25"/>
  </conditionalFormatting>
  <conditionalFormatting sqref="A633:A637">
    <cfRule type="duplicateValues" dxfId="19" priority="20"/>
    <cfRule type="duplicateValues" dxfId="18" priority="21"/>
  </conditionalFormatting>
  <conditionalFormatting sqref="A638">
    <cfRule type="duplicateValues" dxfId="17" priority="18"/>
    <cfRule type="duplicateValues" dxfId="16" priority="19"/>
  </conditionalFormatting>
  <conditionalFormatting sqref="A683:A699">
    <cfRule type="duplicateValues" dxfId="15" priority="16"/>
    <cfRule type="duplicateValues" dxfId="14" priority="17"/>
  </conditionalFormatting>
  <conditionalFormatting sqref="A700:A701">
    <cfRule type="duplicateValues" dxfId="13" priority="14"/>
    <cfRule type="duplicateValues" dxfId="12" priority="15"/>
  </conditionalFormatting>
  <conditionalFormatting sqref="A702">
    <cfRule type="duplicateValues" dxfId="11" priority="12"/>
    <cfRule type="duplicateValues" dxfId="10" priority="13"/>
  </conditionalFormatting>
  <conditionalFormatting sqref="A728">
    <cfRule type="duplicateValues" dxfId="9" priority="10"/>
    <cfRule type="duplicateValues" dxfId="8" priority="11"/>
  </conditionalFormatting>
  <conditionalFormatting sqref="A729:A734">
    <cfRule type="duplicateValues" dxfId="7" priority="8"/>
    <cfRule type="duplicateValues" dxfId="6" priority="9"/>
  </conditionalFormatting>
  <conditionalFormatting sqref="A819:A821">
    <cfRule type="duplicateValues" dxfId="5" priority="4"/>
    <cfRule type="duplicateValues" dxfId="4" priority="5"/>
  </conditionalFormatting>
  <conditionalFormatting sqref="A1:A1252 A1369:A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G81"/>
  <sheetViews>
    <sheetView showGridLines="0" zoomScaleNormal="100" workbookViewId="0">
      <pane ySplit="2" topLeftCell="A3" activePane="bottomLeft" state="frozen"/>
      <selection pane="bottomLeft" activeCell="F19" sqref="F19"/>
    </sheetView>
  </sheetViews>
  <sheetFormatPr defaultRowHeight="14.5" x14ac:dyDescent="0.35"/>
  <cols>
    <col min="1" max="1" width="27.453125" customWidth="1"/>
    <col min="2" max="2" width="23.54296875" customWidth="1"/>
    <col min="3" max="3" width="9.26953125" bestFit="1" customWidth="1"/>
    <col min="4" max="4" width="13.26953125" style="3" bestFit="1" customWidth="1"/>
    <col min="5" max="5" width="12.54296875" customWidth="1"/>
    <col min="6" max="6" width="11.1796875" style="11" customWidth="1"/>
    <col min="7" max="7" width="18.26953125" customWidth="1"/>
    <col min="8" max="8" width="19.1796875" customWidth="1"/>
    <col min="9" max="9" width="13.26953125" style="19" customWidth="1"/>
    <col min="10" max="10" width="13.26953125" style="19" hidden="1" customWidth="1"/>
    <col min="11" max="11" width="14.1796875" style="20" hidden="1" customWidth="1"/>
    <col min="12" max="12" width="14.81640625" style="21" hidden="1" customWidth="1"/>
    <col min="13" max="13" width="12.1796875" style="19" customWidth="1"/>
    <col min="14" max="14" width="12" style="19" customWidth="1"/>
    <col min="15" max="15" width="9.81640625" customWidth="1"/>
    <col min="16" max="16" width="9.453125" customWidth="1"/>
    <col min="17" max="17" width="11.81640625" customWidth="1"/>
    <col min="18" max="18" width="16.453125" customWidth="1"/>
    <col min="19" max="19" width="10.54296875" customWidth="1"/>
    <col min="20" max="20" width="9.26953125" customWidth="1"/>
    <col min="21" max="21" width="11.81640625" customWidth="1"/>
    <col min="22" max="22" width="15.1796875" style="1" customWidth="1"/>
    <col min="23" max="23" width="11.26953125" customWidth="1"/>
    <col min="24" max="24" width="14.81640625" customWidth="1"/>
    <col min="25" max="25" width="17" customWidth="1"/>
    <col min="26" max="26" width="16.7265625" customWidth="1"/>
    <col min="27" max="27" width="11.7265625" customWidth="1"/>
    <col min="28" max="28" width="8.7265625" customWidth="1"/>
    <col min="29" max="29" width="8.81640625" customWidth="1"/>
    <col min="30" max="31" width="9.7265625" customWidth="1"/>
    <col min="32" max="32" width="16.26953125" customWidth="1"/>
    <col min="33" max="33" width="23.1796875" customWidth="1"/>
  </cols>
  <sheetData>
    <row r="1" spans="1:33" s="79" customFormat="1" ht="33.75" customHeight="1" x14ac:dyDescent="0.3">
      <c r="A1" s="109"/>
      <c r="B1" s="219" t="s">
        <v>619</v>
      </c>
      <c r="C1" s="219"/>
      <c r="D1" s="219"/>
      <c r="E1" s="220"/>
      <c r="F1" s="220"/>
      <c r="G1" s="219"/>
      <c r="H1" s="219"/>
      <c r="I1" s="221"/>
      <c r="J1" s="219"/>
      <c r="K1" s="222"/>
      <c r="L1" s="223"/>
      <c r="M1" s="221"/>
      <c r="N1" s="221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</row>
    <row r="2" spans="1:33" s="79" customFormat="1" ht="22.5" customHeight="1" x14ac:dyDescent="0.3">
      <c r="A2" s="108" t="s">
        <v>29</v>
      </c>
      <c r="B2" s="108" t="s">
        <v>3</v>
      </c>
      <c r="C2" s="108" t="s">
        <v>4</v>
      </c>
      <c r="D2" s="111" t="s">
        <v>51</v>
      </c>
      <c r="E2" s="111" t="s">
        <v>32</v>
      </c>
      <c r="F2" s="112" t="s">
        <v>92</v>
      </c>
      <c r="G2" s="113" t="s">
        <v>617</v>
      </c>
      <c r="H2" s="114" t="s">
        <v>618</v>
      </c>
      <c r="I2" s="114" t="s">
        <v>27</v>
      </c>
      <c r="J2" s="114" t="s">
        <v>62</v>
      </c>
      <c r="K2" s="113" t="s">
        <v>67</v>
      </c>
      <c r="L2" s="115" t="s">
        <v>68</v>
      </c>
      <c r="M2" s="114" t="s">
        <v>69</v>
      </c>
      <c r="N2" s="114" t="s">
        <v>33</v>
      </c>
      <c r="O2" s="108" t="s">
        <v>26</v>
      </c>
      <c r="P2" s="108" t="s">
        <v>25</v>
      </c>
      <c r="Q2" s="108" t="s">
        <v>0</v>
      </c>
      <c r="R2" s="108" t="s">
        <v>24</v>
      </c>
      <c r="S2" s="108" t="s">
        <v>1</v>
      </c>
      <c r="T2" s="108" t="s">
        <v>23</v>
      </c>
      <c r="U2" s="108" t="s">
        <v>436</v>
      </c>
      <c r="V2" s="108" t="s">
        <v>22</v>
      </c>
      <c r="W2" s="108" t="s">
        <v>21</v>
      </c>
      <c r="X2" s="116" t="s">
        <v>20</v>
      </c>
      <c r="Y2" s="116" t="s">
        <v>19</v>
      </c>
      <c r="Z2" s="108" t="s">
        <v>18</v>
      </c>
      <c r="AA2" s="108" t="s">
        <v>17</v>
      </c>
      <c r="AB2" s="108" t="s">
        <v>16</v>
      </c>
      <c r="AC2" s="108" t="s">
        <v>15</v>
      </c>
      <c r="AD2" s="108" t="s">
        <v>5</v>
      </c>
      <c r="AE2" s="108" t="s">
        <v>44</v>
      </c>
      <c r="AF2" s="108" t="s">
        <v>45</v>
      </c>
      <c r="AG2" s="108" t="s">
        <v>6</v>
      </c>
    </row>
    <row r="3" spans="1:33" s="103" customFormat="1" ht="12.75" customHeight="1" x14ac:dyDescent="0.15">
      <c r="A3" s="104" t="s">
        <v>3335</v>
      </c>
      <c r="B3" s="92" t="s">
        <v>86</v>
      </c>
      <c r="C3" s="92" t="s">
        <v>3336</v>
      </c>
      <c r="D3" s="93">
        <v>45856</v>
      </c>
      <c r="E3" s="94" t="s">
        <v>3337</v>
      </c>
      <c r="F3" s="95">
        <v>40</v>
      </c>
      <c r="G3" s="93">
        <v>45929</v>
      </c>
      <c r="H3" s="93">
        <v>45935</v>
      </c>
      <c r="I3" s="105"/>
      <c r="J3" s="105"/>
      <c r="K3" s="106"/>
      <c r="L3" s="107"/>
      <c r="M3" s="105"/>
      <c r="N3" s="93"/>
      <c r="O3" s="92" t="s">
        <v>9</v>
      </c>
      <c r="P3" s="92" t="s">
        <v>8</v>
      </c>
      <c r="Q3" s="92" t="s">
        <v>35</v>
      </c>
      <c r="R3" s="92"/>
      <c r="S3" s="98">
        <v>996727</v>
      </c>
      <c r="T3" s="92" t="s">
        <v>87</v>
      </c>
      <c r="U3" s="92" t="s">
        <v>438</v>
      </c>
      <c r="V3" s="92" t="s">
        <v>818</v>
      </c>
      <c r="W3" s="96">
        <v>6270</v>
      </c>
      <c r="X3" s="97"/>
      <c r="Y3" s="94" t="s">
        <v>2316</v>
      </c>
      <c r="Z3" s="99">
        <v>9500</v>
      </c>
      <c r="AA3" s="99"/>
      <c r="AB3" s="98"/>
      <c r="AC3" s="117"/>
      <c r="AD3" s="97"/>
      <c r="AE3" s="94"/>
      <c r="AF3" s="94"/>
      <c r="AG3" s="100" t="s">
        <v>79</v>
      </c>
    </row>
    <row r="4" spans="1:33" s="103" customFormat="1" ht="12.75" customHeight="1" x14ac:dyDescent="0.15">
      <c r="A4" s="104" t="s">
        <v>3335</v>
      </c>
      <c r="B4" s="92" t="s">
        <v>86</v>
      </c>
      <c r="C4" s="92" t="s">
        <v>3338</v>
      </c>
      <c r="D4" s="93">
        <v>45856</v>
      </c>
      <c r="E4" s="94" t="s">
        <v>3337</v>
      </c>
      <c r="F4" s="95">
        <v>40</v>
      </c>
      <c r="G4" s="93">
        <v>45929</v>
      </c>
      <c r="H4" s="93">
        <v>45935</v>
      </c>
      <c r="I4" s="105"/>
      <c r="J4" s="105"/>
      <c r="K4" s="106"/>
      <c r="L4" s="107"/>
      <c r="M4" s="105"/>
      <c r="N4" s="93"/>
      <c r="O4" s="92" t="s">
        <v>9</v>
      </c>
      <c r="P4" s="92" t="s">
        <v>8</v>
      </c>
      <c r="Q4" s="92" t="s">
        <v>35</v>
      </c>
      <c r="R4" s="92"/>
      <c r="S4" s="98">
        <v>996728</v>
      </c>
      <c r="T4" s="92" t="s">
        <v>90</v>
      </c>
      <c r="U4" s="92" t="s">
        <v>438</v>
      </c>
      <c r="V4" s="92" t="s">
        <v>40</v>
      </c>
      <c r="W4" s="96">
        <v>3880</v>
      </c>
      <c r="X4" s="97"/>
      <c r="Y4" s="94" t="s">
        <v>2316</v>
      </c>
      <c r="Z4" s="99">
        <v>15000</v>
      </c>
      <c r="AA4" s="99"/>
      <c r="AB4" s="98"/>
      <c r="AC4" s="117"/>
      <c r="AD4" s="97"/>
      <c r="AE4" s="94"/>
      <c r="AF4" s="94"/>
      <c r="AG4" s="100" t="s">
        <v>79</v>
      </c>
    </row>
    <row r="5" spans="1:33" s="103" customFormat="1" ht="12.75" customHeight="1" x14ac:dyDescent="0.15">
      <c r="A5" s="104"/>
      <c r="B5" s="92" t="s">
        <v>34</v>
      </c>
      <c r="C5" s="92" t="s">
        <v>3098</v>
      </c>
      <c r="D5" s="93">
        <v>45840</v>
      </c>
      <c r="E5" s="94" t="s">
        <v>3091</v>
      </c>
      <c r="F5" s="95">
        <v>36</v>
      </c>
      <c r="G5" s="93">
        <v>45894</v>
      </c>
      <c r="H5" s="93">
        <v>45906</v>
      </c>
      <c r="I5" s="105">
        <v>45894</v>
      </c>
      <c r="J5" s="105">
        <v>45894</v>
      </c>
      <c r="K5" s="106"/>
      <c r="L5" s="107"/>
      <c r="M5" s="105"/>
      <c r="N5" s="93"/>
      <c r="O5" s="92" t="s">
        <v>9</v>
      </c>
      <c r="P5" s="92" t="s">
        <v>8</v>
      </c>
      <c r="Q5" s="92" t="s">
        <v>2348</v>
      </c>
      <c r="R5" s="92"/>
      <c r="S5" s="98">
        <v>994264</v>
      </c>
      <c r="T5" s="92" t="s">
        <v>102</v>
      </c>
      <c r="U5" s="92" t="s">
        <v>438</v>
      </c>
      <c r="V5" s="92" t="s">
        <v>59</v>
      </c>
      <c r="W5" s="96">
        <v>2800</v>
      </c>
      <c r="X5" s="97">
        <v>15</v>
      </c>
      <c r="Y5" s="94" t="s">
        <v>7</v>
      </c>
      <c r="Z5" s="99">
        <v>24500</v>
      </c>
      <c r="AA5" s="99">
        <v>24500</v>
      </c>
      <c r="AB5" s="98">
        <v>1139</v>
      </c>
      <c r="AC5" s="117"/>
      <c r="AD5" s="97">
        <v>1002334</v>
      </c>
      <c r="AE5" s="94"/>
      <c r="AF5" s="94"/>
      <c r="AG5" s="100" t="s">
        <v>2470</v>
      </c>
    </row>
    <row r="6" spans="1:33" s="103" customFormat="1" ht="12.75" customHeight="1" x14ac:dyDescent="0.15">
      <c r="A6" s="104"/>
      <c r="B6" s="92" t="s">
        <v>34</v>
      </c>
      <c r="C6" s="92" t="s">
        <v>3099</v>
      </c>
      <c r="D6" s="93">
        <v>45840</v>
      </c>
      <c r="E6" s="94" t="s">
        <v>3091</v>
      </c>
      <c r="F6" s="95">
        <v>36</v>
      </c>
      <c r="G6" s="93">
        <v>45894</v>
      </c>
      <c r="H6" s="93">
        <v>45906</v>
      </c>
      <c r="I6" s="105">
        <v>45894</v>
      </c>
      <c r="J6" s="105">
        <v>45894</v>
      </c>
      <c r="K6" s="106"/>
      <c r="L6" s="107"/>
      <c r="M6" s="105"/>
      <c r="N6" s="93"/>
      <c r="O6" s="92" t="s">
        <v>9</v>
      </c>
      <c r="P6" s="92" t="s">
        <v>8</v>
      </c>
      <c r="Q6" s="92" t="s">
        <v>2348</v>
      </c>
      <c r="R6" s="92"/>
      <c r="S6" s="98">
        <v>994264</v>
      </c>
      <c r="T6" s="92" t="s">
        <v>102</v>
      </c>
      <c r="U6" s="92" t="s">
        <v>438</v>
      </c>
      <c r="V6" s="92" t="s">
        <v>59</v>
      </c>
      <c r="W6" s="96">
        <v>2800</v>
      </c>
      <c r="X6" s="97">
        <v>15</v>
      </c>
      <c r="Y6" s="94" t="s">
        <v>7</v>
      </c>
      <c r="Z6" s="99">
        <v>24500</v>
      </c>
      <c r="AA6" s="99">
        <v>24500</v>
      </c>
      <c r="AB6" s="98">
        <v>1139</v>
      </c>
      <c r="AC6" s="117"/>
      <c r="AD6" s="97">
        <v>1002335</v>
      </c>
      <c r="AE6" s="94"/>
      <c r="AF6" s="94"/>
      <c r="AG6" s="100" t="s">
        <v>2470</v>
      </c>
    </row>
    <row r="7" spans="1:33" s="103" customFormat="1" ht="12.75" customHeight="1" x14ac:dyDescent="0.15">
      <c r="A7" s="104"/>
      <c r="B7" s="92" t="s">
        <v>34</v>
      </c>
      <c r="C7" s="92" t="s">
        <v>3100</v>
      </c>
      <c r="D7" s="93">
        <v>45840</v>
      </c>
      <c r="E7" s="94" t="s">
        <v>3091</v>
      </c>
      <c r="F7" s="95">
        <v>36</v>
      </c>
      <c r="G7" s="93">
        <v>45894</v>
      </c>
      <c r="H7" s="93">
        <v>45906</v>
      </c>
      <c r="I7" s="105">
        <v>45895</v>
      </c>
      <c r="J7" s="105">
        <v>45895</v>
      </c>
      <c r="K7" s="106"/>
      <c r="L7" s="107"/>
      <c r="M7" s="105"/>
      <c r="N7" s="93"/>
      <c r="O7" s="92" t="s">
        <v>9</v>
      </c>
      <c r="P7" s="92" t="s">
        <v>8</v>
      </c>
      <c r="Q7" s="92" t="s">
        <v>2348</v>
      </c>
      <c r="R7" s="92"/>
      <c r="S7" s="98">
        <v>994264</v>
      </c>
      <c r="T7" s="92" t="s">
        <v>102</v>
      </c>
      <c r="U7" s="92" t="s">
        <v>438</v>
      </c>
      <c r="V7" s="92" t="s">
        <v>59</v>
      </c>
      <c r="W7" s="96">
        <v>2800</v>
      </c>
      <c r="X7" s="97">
        <v>15</v>
      </c>
      <c r="Y7" s="94" t="s">
        <v>7</v>
      </c>
      <c r="Z7" s="99">
        <v>24500</v>
      </c>
      <c r="AA7" s="99">
        <v>24500</v>
      </c>
      <c r="AB7" s="98">
        <v>1139</v>
      </c>
      <c r="AC7" s="117"/>
      <c r="AD7" s="97">
        <v>1002336</v>
      </c>
      <c r="AE7" s="94"/>
      <c r="AF7" s="94"/>
      <c r="AG7" s="100" t="s">
        <v>2470</v>
      </c>
    </row>
    <row r="8" spans="1:33" s="103" customFormat="1" ht="12.75" customHeight="1" x14ac:dyDescent="0.15">
      <c r="A8" s="104"/>
      <c r="B8" s="92" t="s">
        <v>34</v>
      </c>
      <c r="C8" s="92" t="s">
        <v>3101</v>
      </c>
      <c r="D8" s="93">
        <v>45840</v>
      </c>
      <c r="E8" s="94" t="s">
        <v>3091</v>
      </c>
      <c r="F8" s="95">
        <v>36</v>
      </c>
      <c r="G8" s="93">
        <v>45894</v>
      </c>
      <c r="H8" s="93">
        <v>45906</v>
      </c>
      <c r="I8" s="105">
        <v>45895</v>
      </c>
      <c r="J8" s="105">
        <v>45895</v>
      </c>
      <c r="K8" s="106"/>
      <c r="L8" s="107"/>
      <c r="M8" s="105"/>
      <c r="N8" s="93"/>
      <c r="O8" s="92" t="s">
        <v>9</v>
      </c>
      <c r="P8" s="92" t="s">
        <v>8</v>
      </c>
      <c r="Q8" s="92" t="s">
        <v>2348</v>
      </c>
      <c r="R8" s="92"/>
      <c r="S8" s="98">
        <v>994264</v>
      </c>
      <c r="T8" s="92" t="s">
        <v>102</v>
      </c>
      <c r="U8" s="92" t="s">
        <v>438</v>
      </c>
      <c r="V8" s="92" t="s">
        <v>59</v>
      </c>
      <c r="W8" s="96">
        <v>2800</v>
      </c>
      <c r="X8" s="97">
        <v>15</v>
      </c>
      <c r="Y8" s="94" t="s">
        <v>7</v>
      </c>
      <c r="Z8" s="99">
        <v>24500</v>
      </c>
      <c r="AA8" s="99">
        <v>24500</v>
      </c>
      <c r="AB8" s="98">
        <v>1139</v>
      </c>
      <c r="AC8" s="117"/>
      <c r="AD8" s="97">
        <v>1002337</v>
      </c>
      <c r="AE8" s="94"/>
      <c r="AF8" s="94"/>
      <c r="AG8" s="100" t="s">
        <v>2470</v>
      </c>
    </row>
    <row r="9" spans="1:33" s="103" customFormat="1" ht="12.75" customHeight="1" x14ac:dyDescent="0.15">
      <c r="A9" s="104"/>
      <c r="B9" s="92" t="s">
        <v>34</v>
      </c>
      <c r="C9" s="92" t="s">
        <v>3103</v>
      </c>
      <c r="D9" s="93">
        <v>45840</v>
      </c>
      <c r="E9" s="94" t="s">
        <v>3091</v>
      </c>
      <c r="F9" s="95">
        <v>36</v>
      </c>
      <c r="G9" s="93">
        <v>45894</v>
      </c>
      <c r="H9" s="93">
        <v>45906</v>
      </c>
      <c r="I9" s="105">
        <v>45895</v>
      </c>
      <c r="J9" s="105">
        <v>45895</v>
      </c>
      <c r="K9" s="106"/>
      <c r="L9" s="107"/>
      <c r="M9" s="105"/>
      <c r="N9" s="93"/>
      <c r="O9" s="92" t="s">
        <v>9</v>
      </c>
      <c r="P9" s="92" t="s">
        <v>8</v>
      </c>
      <c r="Q9" s="92" t="s">
        <v>2348</v>
      </c>
      <c r="R9" s="92"/>
      <c r="S9" s="98">
        <v>994264</v>
      </c>
      <c r="T9" s="92" t="s">
        <v>102</v>
      </c>
      <c r="U9" s="92" t="s">
        <v>438</v>
      </c>
      <c r="V9" s="92" t="s">
        <v>59</v>
      </c>
      <c r="W9" s="96">
        <v>2800</v>
      </c>
      <c r="X9" s="97">
        <v>15</v>
      </c>
      <c r="Y9" s="94" t="s">
        <v>7</v>
      </c>
      <c r="Z9" s="99">
        <v>24500</v>
      </c>
      <c r="AA9" s="99">
        <v>24500</v>
      </c>
      <c r="AB9" s="98">
        <v>1139</v>
      </c>
      <c r="AC9" s="117"/>
      <c r="AD9" s="97">
        <v>1002338</v>
      </c>
      <c r="AE9" s="94"/>
      <c r="AF9" s="94"/>
      <c r="AG9" s="100" t="s">
        <v>2470</v>
      </c>
    </row>
    <row r="10" spans="1:33" s="103" customFormat="1" ht="12.75" customHeight="1" x14ac:dyDescent="0.15">
      <c r="A10" s="104"/>
      <c r="B10" s="92" t="s">
        <v>34</v>
      </c>
      <c r="C10" s="92" t="s">
        <v>3647</v>
      </c>
      <c r="D10" s="93">
        <v>45875</v>
      </c>
      <c r="E10" s="94" t="s">
        <v>3643</v>
      </c>
      <c r="F10" s="95">
        <v>37</v>
      </c>
      <c r="G10" s="93">
        <v>45908</v>
      </c>
      <c r="H10" s="93">
        <v>45913</v>
      </c>
      <c r="I10" s="105"/>
      <c r="J10" s="105"/>
      <c r="K10" s="106"/>
      <c r="L10" s="107"/>
      <c r="M10" s="105"/>
      <c r="N10" s="93"/>
      <c r="O10" s="92" t="s">
        <v>9</v>
      </c>
      <c r="P10" s="92" t="s">
        <v>8</v>
      </c>
      <c r="Q10" s="92" t="s">
        <v>2348</v>
      </c>
      <c r="R10" s="92"/>
      <c r="S10" s="98">
        <v>992601</v>
      </c>
      <c r="T10" s="92" t="s">
        <v>825</v>
      </c>
      <c r="U10" s="92" t="s">
        <v>438</v>
      </c>
      <c r="V10" s="92" t="s">
        <v>826</v>
      </c>
      <c r="W10" s="96">
        <v>2930</v>
      </c>
      <c r="X10" s="97"/>
      <c r="Y10" s="94" t="s">
        <v>7</v>
      </c>
      <c r="Z10" s="99">
        <v>24500</v>
      </c>
      <c r="AA10" s="99"/>
      <c r="AB10" s="98"/>
      <c r="AC10" s="117"/>
      <c r="AD10" s="97"/>
      <c r="AE10" s="94"/>
      <c r="AF10" s="94"/>
      <c r="AG10" s="100" t="s">
        <v>79</v>
      </c>
    </row>
    <row r="11" spans="1:33" s="103" customFormat="1" ht="12.75" customHeight="1" x14ac:dyDescent="0.15">
      <c r="A11" s="104"/>
      <c r="B11" s="92" t="s">
        <v>34</v>
      </c>
      <c r="C11" s="92" t="s">
        <v>3648</v>
      </c>
      <c r="D11" s="93">
        <v>45875</v>
      </c>
      <c r="E11" s="94" t="s">
        <v>3643</v>
      </c>
      <c r="F11" s="95">
        <v>37</v>
      </c>
      <c r="G11" s="93">
        <v>45908</v>
      </c>
      <c r="H11" s="93">
        <v>45913</v>
      </c>
      <c r="I11" s="105"/>
      <c r="J11" s="105"/>
      <c r="K11" s="106"/>
      <c r="L11" s="107"/>
      <c r="M11" s="105"/>
      <c r="N11" s="93"/>
      <c r="O11" s="92" t="s">
        <v>9</v>
      </c>
      <c r="P11" s="92" t="s">
        <v>8</v>
      </c>
      <c r="Q11" s="92" t="s">
        <v>2348</v>
      </c>
      <c r="R11" s="92"/>
      <c r="S11" s="98">
        <v>992601</v>
      </c>
      <c r="T11" s="92" t="s">
        <v>825</v>
      </c>
      <c r="U11" s="92" t="s">
        <v>438</v>
      </c>
      <c r="V11" s="92" t="s">
        <v>826</v>
      </c>
      <c r="W11" s="96">
        <v>2930</v>
      </c>
      <c r="X11" s="97"/>
      <c r="Y11" s="94" t="s">
        <v>7</v>
      </c>
      <c r="Z11" s="99">
        <v>24500</v>
      </c>
      <c r="AA11" s="99"/>
      <c r="AB11" s="98"/>
      <c r="AC11" s="117"/>
      <c r="AD11" s="97"/>
      <c r="AE11" s="94"/>
      <c r="AF11" s="94"/>
      <c r="AG11" s="100" t="s">
        <v>79</v>
      </c>
    </row>
    <row r="12" spans="1:33" s="103" customFormat="1" ht="12.75" customHeight="1" x14ac:dyDescent="0.15">
      <c r="A12" s="104"/>
      <c r="B12" s="92" t="s">
        <v>34</v>
      </c>
      <c r="C12" s="92" t="s">
        <v>3649</v>
      </c>
      <c r="D12" s="93">
        <v>45875</v>
      </c>
      <c r="E12" s="94" t="s">
        <v>3643</v>
      </c>
      <c r="F12" s="95">
        <v>37</v>
      </c>
      <c r="G12" s="93">
        <v>45908</v>
      </c>
      <c r="H12" s="93">
        <v>45913</v>
      </c>
      <c r="I12" s="105"/>
      <c r="J12" s="105"/>
      <c r="K12" s="106"/>
      <c r="L12" s="107"/>
      <c r="M12" s="105"/>
      <c r="N12" s="93"/>
      <c r="O12" s="92" t="s">
        <v>9</v>
      </c>
      <c r="P12" s="92" t="s">
        <v>8</v>
      </c>
      <c r="Q12" s="92" t="s">
        <v>2348</v>
      </c>
      <c r="R12" s="92"/>
      <c r="S12" s="98">
        <v>992601</v>
      </c>
      <c r="T12" s="92" t="s">
        <v>825</v>
      </c>
      <c r="U12" s="92" t="s">
        <v>438</v>
      </c>
      <c r="V12" s="92" t="s">
        <v>826</v>
      </c>
      <c r="W12" s="96">
        <v>2930</v>
      </c>
      <c r="X12" s="97"/>
      <c r="Y12" s="94" t="s">
        <v>7</v>
      </c>
      <c r="Z12" s="99">
        <v>24500</v>
      </c>
      <c r="AA12" s="99"/>
      <c r="AB12" s="98"/>
      <c r="AC12" s="117"/>
      <c r="AD12" s="97"/>
      <c r="AE12" s="94"/>
      <c r="AF12" s="94"/>
      <c r="AG12" s="100" t="s">
        <v>79</v>
      </c>
    </row>
    <row r="13" spans="1:33" s="103" customFormat="1" ht="12.75" customHeight="1" x14ac:dyDescent="0.15">
      <c r="A13" s="104"/>
      <c r="B13" s="92" t="s">
        <v>34</v>
      </c>
      <c r="C13" s="92" t="s">
        <v>3650</v>
      </c>
      <c r="D13" s="93">
        <v>45875</v>
      </c>
      <c r="E13" s="94" t="s">
        <v>3643</v>
      </c>
      <c r="F13" s="95">
        <v>38</v>
      </c>
      <c r="G13" s="93">
        <v>45915</v>
      </c>
      <c r="H13" s="93">
        <v>45920</v>
      </c>
      <c r="I13" s="105"/>
      <c r="J13" s="105"/>
      <c r="K13" s="106"/>
      <c r="L13" s="107"/>
      <c r="M13" s="105"/>
      <c r="N13" s="93"/>
      <c r="O13" s="92" t="s">
        <v>9</v>
      </c>
      <c r="P13" s="92" t="s">
        <v>8</v>
      </c>
      <c r="Q13" s="92" t="s">
        <v>2348</v>
      </c>
      <c r="R13" s="92"/>
      <c r="S13" s="98">
        <v>992601</v>
      </c>
      <c r="T13" s="92" t="s">
        <v>825</v>
      </c>
      <c r="U13" s="92" t="s">
        <v>438</v>
      </c>
      <c r="V13" s="92" t="s">
        <v>826</v>
      </c>
      <c r="W13" s="96">
        <v>2930</v>
      </c>
      <c r="X13" s="97"/>
      <c r="Y13" s="94" t="s">
        <v>7</v>
      </c>
      <c r="Z13" s="99">
        <v>24500</v>
      </c>
      <c r="AA13" s="99"/>
      <c r="AB13" s="98"/>
      <c r="AC13" s="117"/>
      <c r="AD13" s="97"/>
      <c r="AE13" s="94"/>
      <c r="AF13" s="94"/>
      <c r="AG13" s="100" t="s">
        <v>79</v>
      </c>
    </row>
    <row r="14" spans="1:33" s="103" customFormat="1" ht="12.75" customHeight="1" x14ac:dyDescent="0.15">
      <c r="A14" s="104"/>
      <c r="B14" s="92" t="s">
        <v>34</v>
      </c>
      <c r="C14" s="92" t="s">
        <v>3651</v>
      </c>
      <c r="D14" s="93">
        <v>45875</v>
      </c>
      <c r="E14" s="94" t="s">
        <v>3643</v>
      </c>
      <c r="F14" s="95">
        <v>38</v>
      </c>
      <c r="G14" s="93">
        <v>45915</v>
      </c>
      <c r="H14" s="93">
        <v>45920</v>
      </c>
      <c r="I14" s="105"/>
      <c r="J14" s="105"/>
      <c r="K14" s="106"/>
      <c r="L14" s="107"/>
      <c r="M14" s="105"/>
      <c r="N14" s="93"/>
      <c r="O14" s="92" t="s">
        <v>9</v>
      </c>
      <c r="P14" s="92" t="s">
        <v>8</v>
      </c>
      <c r="Q14" s="92" t="s">
        <v>2348</v>
      </c>
      <c r="R14" s="92"/>
      <c r="S14" s="98">
        <v>992601</v>
      </c>
      <c r="T14" s="92" t="s">
        <v>825</v>
      </c>
      <c r="U14" s="92" t="s">
        <v>438</v>
      </c>
      <c r="V14" s="92" t="s">
        <v>826</v>
      </c>
      <c r="W14" s="96">
        <v>2930</v>
      </c>
      <c r="X14" s="97"/>
      <c r="Y14" s="94" t="s">
        <v>7</v>
      </c>
      <c r="Z14" s="99">
        <v>24500</v>
      </c>
      <c r="AA14" s="99"/>
      <c r="AB14" s="98"/>
      <c r="AC14" s="117"/>
      <c r="AD14" s="97"/>
      <c r="AE14" s="94"/>
      <c r="AF14" s="94"/>
      <c r="AG14" s="100" t="s">
        <v>79</v>
      </c>
    </row>
    <row r="15" spans="1:33" s="103" customFormat="1" ht="12.75" customHeight="1" x14ac:dyDescent="0.15">
      <c r="A15" s="104"/>
      <c r="B15" s="92" t="s">
        <v>34</v>
      </c>
      <c r="C15" s="92" t="s">
        <v>3652</v>
      </c>
      <c r="D15" s="93">
        <v>45875</v>
      </c>
      <c r="E15" s="94" t="s">
        <v>3643</v>
      </c>
      <c r="F15" s="95">
        <v>38</v>
      </c>
      <c r="G15" s="93">
        <v>45915</v>
      </c>
      <c r="H15" s="93">
        <v>45920</v>
      </c>
      <c r="I15" s="105"/>
      <c r="J15" s="105"/>
      <c r="K15" s="106"/>
      <c r="L15" s="107"/>
      <c r="M15" s="105"/>
      <c r="N15" s="93"/>
      <c r="O15" s="92" t="s">
        <v>9</v>
      </c>
      <c r="P15" s="92" t="s">
        <v>8</v>
      </c>
      <c r="Q15" s="92" t="s">
        <v>2348</v>
      </c>
      <c r="R15" s="92"/>
      <c r="S15" s="98">
        <v>992601</v>
      </c>
      <c r="T15" s="92" t="s">
        <v>825</v>
      </c>
      <c r="U15" s="92" t="s">
        <v>438</v>
      </c>
      <c r="V15" s="92" t="s">
        <v>826</v>
      </c>
      <c r="W15" s="96">
        <v>2930</v>
      </c>
      <c r="X15" s="97"/>
      <c r="Y15" s="94" t="s">
        <v>7</v>
      </c>
      <c r="Z15" s="99">
        <v>24500</v>
      </c>
      <c r="AA15" s="99"/>
      <c r="AB15" s="98"/>
      <c r="AC15" s="117"/>
      <c r="AD15" s="97"/>
      <c r="AE15" s="94"/>
      <c r="AF15" s="94"/>
      <c r="AG15" s="100" t="s">
        <v>79</v>
      </c>
    </row>
    <row r="16" spans="1:33" s="103" customFormat="1" ht="12.75" customHeight="1" x14ac:dyDescent="0.15">
      <c r="A16" s="104"/>
      <c r="B16" s="92" t="s">
        <v>34</v>
      </c>
      <c r="C16" s="92" t="s">
        <v>3653</v>
      </c>
      <c r="D16" s="93">
        <v>45875</v>
      </c>
      <c r="E16" s="94" t="s">
        <v>3643</v>
      </c>
      <c r="F16" s="95">
        <v>38</v>
      </c>
      <c r="G16" s="93">
        <v>45915</v>
      </c>
      <c r="H16" s="93">
        <v>45920</v>
      </c>
      <c r="I16" s="105"/>
      <c r="J16" s="105"/>
      <c r="K16" s="106"/>
      <c r="L16" s="107"/>
      <c r="M16" s="105"/>
      <c r="N16" s="93"/>
      <c r="O16" s="92" t="s">
        <v>9</v>
      </c>
      <c r="P16" s="92" t="s">
        <v>8</v>
      </c>
      <c r="Q16" s="92" t="s">
        <v>2348</v>
      </c>
      <c r="R16" s="92"/>
      <c r="S16" s="98">
        <v>992601</v>
      </c>
      <c r="T16" s="92" t="s">
        <v>825</v>
      </c>
      <c r="U16" s="92" t="s">
        <v>438</v>
      </c>
      <c r="V16" s="92" t="s">
        <v>826</v>
      </c>
      <c r="W16" s="96">
        <v>2930</v>
      </c>
      <c r="X16" s="97"/>
      <c r="Y16" s="94" t="s">
        <v>7</v>
      </c>
      <c r="Z16" s="99">
        <v>24500</v>
      </c>
      <c r="AA16" s="99"/>
      <c r="AB16" s="98"/>
      <c r="AC16" s="117"/>
      <c r="AD16" s="97"/>
      <c r="AE16" s="94"/>
      <c r="AF16" s="94"/>
      <c r="AG16" s="100" t="s">
        <v>79</v>
      </c>
    </row>
    <row r="17" spans="1:33" s="103" customFormat="1" ht="12.75" customHeight="1" x14ac:dyDescent="0.15">
      <c r="A17" s="104"/>
      <c r="B17" s="92" t="s">
        <v>34</v>
      </c>
      <c r="C17" s="92" t="s">
        <v>3654</v>
      </c>
      <c r="D17" s="93">
        <v>45875</v>
      </c>
      <c r="E17" s="94" t="s">
        <v>3643</v>
      </c>
      <c r="F17" s="95">
        <v>39</v>
      </c>
      <c r="G17" s="93">
        <v>45922</v>
      </c>
      <c r="H17" s="93">
        <v>45927</v>
      </c>
      <c r="I17" s="105"/>
      <c r="J17" s="105"/>
      <c r="K17" s="106"/>
      <c r="L17" s="107"/>
      <c r="M17" s="105"/>
      <c r="N17" s="93"/>
      <c r="O17" s="92" t="s">
        <v>9</v>
      </c>
      <c r="P17" s="92" t="s">
        <v>8</v>
      </c>
      <c r="Q17" s="92" t="s">
        <v>2348</v>
      </c>
      <c r="R17" s="92"/>
      <c r="S17" s="98">
        <v>992601</v>
      </c>
      <c r="T17" s="92" t="s">
        <v>825</v>
      </c>
      <c r="U17" s="92" t="s">
        <v>438</v>
      </c>
      <c r="V17" s="92" t="s">
        <v>826</v>
      </c>
      <c r="W17" s="96">
        <v>2930</v>
      </c>
      <c r="X17" s="97"/>
      <c r="Y17" s="94" t="s">
        <v>7</v>
      </c>
      <c r="Z17" s="99">
        <v>24500</v>
      </c>
      <c r="AA17" s="99"/>
      <c r="AB17" s="98"/>
      <c r="AC17" s="117"/>
      <c r="AD17" s="97"/>
      <c r="AE17" s="94"/>
      <c r="AF17" s="94"/>
      <c r="AG17" s="100" t="s">
        <v>79</v>
      </c>
    </row>
    <row r="18" spans="1:33" s="103" customFormat="1" ht="12.75" customHeight="1" x14ac:dyDescent="0.15">
      <c r="A18" s="104"/>
      <c r="B18" s="92" t="s">
        <v>34</v>
      </c>
      <c r="C18" s="92" t="s">
        <v>3655</v>
      </c>
      <c r="D18" s="93">
        <v>45875</v>
      </c>
      <c r="E18" s="94" t="s">
        <v>3643</v>
      </c>
      <c r="F18" s="95">
        <v>39</v>
      </c>
      <c r="G18" s="93">
        <v>45922</v>
      </c>
      <c r="H18" s="93">
        <v>45927</v>
      </c>
      <c r="I18" s="105"/>
      <c r="J18" s="105"/>
      <c r="K18" s="106"/>
      <c r="L18" s="107"/>
      <c r="M18" s="105"/>
      <c r="N18" s="93"/>
      <c r="O18" s="92" t="s">
        <v>9</v>
      </c>
      <c r="P18" s="92" t="s">
        <v>8</v>
      </c>
      <c r="Q18" s="92" t="s">
        <v>2348</v>
      </c>
      <c r="R18" s="92"/>
      <c r="S18" s="98">
        <v>992601</v>
      </c>
      <c r="T18" s="92" t="s">
        <v>825</v>
      </c>
      <c r="U18" s="92" t="s">
        <v>438</v>
      </c>
      <c r="V18" s="92" t="s">
        <v>826</v>
      </c>
      <c r="W18" s="96">
        <v>2930</v>
      </c>
      <c r="X18" s="97"/>
      <c r="Y18" s="94" t="s">
        <v>7</v>
      </c>
      <c r="Z18" s="99">
        <v>24500</v>
      </c>
      <c r="AA18" s="99"/>
      <c r="AB18" s="98"/>
      <c r="AC18" s="117"/>
      <c r="AD18" s="97"/>
      <c r="AE18" s="94"/>
      <c r="AF18" s="94"/>
      <c r="AG18" s="100" t="s">
        <v>79</v>
      </c>
    </row>
    <row r="19" spans="1:33" s="103" customFormat="1" ht="12.75" customHeight="1" x14ac:dyDescent="0.15">
      <c r="A19" s="104"/>
      <c r="B19" s="92" t="s">
        <v>34</v>
      </c>
      <c r="C19" s="92" t="s">
        <v>3656</v>
      </c>
      <c r="D19" s="93">
        <v>45875</v>
      </c>
      <c r="E19" s="94" t="s">
        <v>3643</v>
      </c>
      <c r="F19" s="95">
        <v>39</v>
      </c>
      <c r="G19" s="93">
        <v>45922</v>
      </c>
      <c r="H19" s="93">
        <v>45927</v>
      </c>
      <c r="I19" s="105"/>
      <c r="J19" s="105"/>
      <c r="K19" s="106"/>
      <c r="L19" s="107"/>
      <c r="M19" s="105"/>
      <c r="N19" s="93"/>
      <c r="O19" s="92" t="s">
        <v>9</v>
      </c>
      <c r="P19" s="92" t="s">
        <v>8</v>
      </c>
      <c r="Q19" s="92" t="s">
        <v>2348</v>
      </c>
      <c r="R19" s="92"/>
      <c r="S19" s="98">
        <v>992601</v>
      </c>
      <c r="T19" s="92" t="s">
        <v>825</v>
      </c>
      <c r="U19" s="92" t="s">
        <v>438</v>
      </c>
      <c r="V19" s="92" t="s">
        <v>826</v>
      </c>
      <c r="W19" s="96">
        <v>2930</v>
      </c>
      <c r="X19" s="97"/>
      <c r="Y19" s="94" t="s">
        <v>7</v>
      </c>
      <c r="Z19" s="99">
        <v>24500</v>
      </c>
      <c r="AA19" s="99"/>
      <c r="AB19" s="98"/>
      <c r="AC19" s="117"/>
      <c r="AD19" s="97"/>
      <c r="AE19" s="94"/>
      <c r="AF19" s="94"/>
      <c r="AG19" s="100" t="s">
        <v>79</v>
      </c>
    </row>
    <row r="20" spans="1:33" s="103" customFormat="1" ht="12.75" customHeight="1" x14ac:dyDescent="0.15">
      <c r="A20" s="104"/>
      <c r="B20" s="92" t="s">
        <v>34</v>
      </c>
      <c r="C20" s="92" t="s">
        <v>3657</v>
      </c>
      <c r="D20" s="93">
        <v>45875</v>
      </c>
      <c r="E20" s="94" t="s">
        <v>3643</v>
      </c>
      <c r="F20" s="95">
        <v>39</v>
      </c>
      <c r="G20" s="93">
        <v>45922</v>
      </c>
      <c r="H20" s="93">
        <v>45927</v>
      </c>
      <c r="I20" s="105"/>
      <c r="J20" s="105"/>
      <c r="K20" s="106"/>
      <c r="L20" s="107"/>
      <c r="M20" s="105"/>
      <c r="N20" s="93"/>
      <c r="O20" s="92" t="s">
        <v>9</v>
      </c>
      <c r="P20" s="92" t="s">
        <v>8</v>
      </c>
      <c r="Q20" s="92" t="s">
        <v>2348</v>
      </c>
      <c r="R20" s="92"/>
      <c r="S20" s="98">
        <v>992601</v>
      </c>
      <c r="T20" s="92" t="s">
        <v>825</v>
      </c>
      <c r="U20" s="92" t="s">
        <v>438</v>
      </c>
      <c r="V20" s="92" t="s">
        <v>826</v>
      </c>
      <c r="W20" s="96">
        <v>2930</v>
      </c>
      <c r="X20" s="97"/>
      <c r="Y20" s="94" t="s">
        <v>7</v>
      </c>
      <c r="Z20" s="99">
        <v>24500</v>
      </c>
      <c r="AA20" s="99"/>
      <c r="AB20" s="98"/>
      <c r="AC20" s="117"/>
      <c r="AD20" s="97"/>
      <c r="AE20" s="94"/>
      <c r="AF20" s="94"/>
      <c r="AG20" s="100" t="s">
        <v>79</v>
      </c>
    </row>
    <row r="21" spans="1:33" s="103" customFormat="1" ht="12.75" customHeight="1" x14ac:dyDescent="0.15">
      <c r="A21" s="104"/>
      <c r="B21" s="92" t="s">
        <v>34</v>
      </c>
      <c r="C21" s="92" t="s">
        <v>3658</v>
      </c>
      <c r="D21" s="93">
        <v>45875</v>
      </c>
      <c r="E21" s="94" t="s">
        <v>3643</v>
      </c>
      <c r="F21" s="95">
        <v>36</v>
      </c>
      <c r="G21" s="93">
        <v>45901</v>
      </c>
      <c r="H21" s="93">
        <v>45906</v>
      </c>
      <c r="I21" s="105"/>
      <c r="J21" s="105"/>
      <c r="K21" s="106"/>
      <c r="L21" s="107"/>
      <c r="M21" s="105"/>
      <c r="N21" s="93"/>
      <c r="O21" s="92" t="s">
        <v>9</v>
      </c>
      <c r="P21" s="92" t="s">
        <v>8</v>
      </c>
      <c r="Q21" s="92" t="s">
        <v>2348</v>
      </c>
      <c r="R21" s="92"/>
      <c r="S21" s="98">
        <v>992601</v>
      </c>
      <c r="T21" s="92" t="s">
        <v>825</v>
      </c>
      <c r="U21" s="92" t="s">
        <v>438</v>
      </c>
      <c r="V21" s="92" t="s">
        <v>826</v>
      </c>
      <c r="W21" s="96">
        <v>2930</v>
      </c>
      <c r="X21" s="97"/>
      <c r="Y21" s="94" t="s">
        <v>7</v>
      </c>
      <c r="Z21" s="99">
        <v>24500</v>
      </c>
      <c r="AA21" s="99"/>
      <c r="AB21" s="98"/>
      <c r="AC21" s="117"/>
      <c r="AD21" s="97"/>
      <c r="AE21" s="94"/>
      <c r="AF21" s="94"/>
      <c r="AG21" s="100" t="s">
        <v>79</v>
      </c>
    </row>
    <row r="22" spans="1:33" s="103" customFormat="1" ht="12.75" customHeight="1" x14ac:dyDescent="0.15">
      <c r="A22" s="104"/>
      <c r="B22" s="92" t="s">
        <v>34</v>
      </c>
      <c r="C22" s="92" t="s">
        <v>3659</v>
      </c>
      <c r="D22" s="93">
        <v>45875</v>
      </c>
      <c r="E22" s="94" t="s">
        <v>3643</v>
      </c>
      <c r="F22" s="95">
        <v>36</v>
      </c>
      <c r="G22" s="93">
        <v>45901</v>
      </c>
      <c r="H22" s="93">
        <v>45906</v>
      </c>
      <c r="I22" s="105"/>
      <c r="J22" s="105"/>
      <c r="K22" s="106"/>
      <c r="L22" s="107"/>
      <c r="M22" s="105"/>
      <c r="N22" s="93"/>
      <c r="O22" s="92" t="s">
        <v>9</v>
      </c>
      <c r="P22" s="92" t="s">
        <v>8</v>
      </c>
      <c r="Q22" s="92" t="s">
        <v>2348</v>
      </c>
      <c r="R22" s="92"/>
      <c r="S22" s="98">
        <v>992601</v>
      </c>
      <c r="T22" s="92" t="s">
        <v>825</v>
      </c>
      <c r="U22" s="92" t="s">
        <v>438</v>
      </c>
      <c r="V22" s="92" t="s">
        <v>826</v>
      </c>
      <c r="W22" s="96">
        <v>2930</v>
      </c>
      <c r="X22" s="97"/>
      <c r="Y22" s="94" t="s">
        <v>7</v>
      </c>
      <c r="Z22" s="99">
        <v>24500</v>
      </c>
      <c r="AA22" s="99"/>
      <c r="AB22" s="98"/>
      <c r="AC22" s="117"/>
      <c r="AD22" s="97"/>
      <c r="AE22" s="94"/>
      <c r="AF22" s="94"/>
      <c r="AG22" s="100" t="s">
        <v>79</v>
      </c>
    </row>
    <row r="23" spans="1:33" s="103" customFormat="1" ht="12.75" customHeight="1" x14ac:dyDescent="0.15">
      <c r="A23" s="104"/>
      <c r="B23" s="92" t="s">
        <v>34</v>
      </c>
      <c r="C23" s="92" t="s">
        <v>3660</v>
      </c>
      <c r="D23" s="93">
        <v>45875</v>
      </c>
      <c r="E23" s="94" t="s">
        <v>3643</v>
      </c>
      <c r="F23" s="95">
        <v>36</v>
      </c>
      <c r="G23" s="93">
        <v>45901</v>
      </c>
      <c r="H23" s="93">
        <v>45906</v>
      </c>
      <c r="I23" s="105"/>
      <c r="J23" s="105"/>
      <c r="K23" s="106"/>
      <c r="L23" s="107"/>
      <c r="M23" s="105"/>
      <c r="N23" s="93"/>
      <c r="O23" s="92" t="s">
        <v>9</v>
      </c>
      <c r="P23" s="92" t="s">
        <v>8</v>
      </c>
      <c r="Q23" s="92" t="s">
        <v>2348</v>
      </c>
      <c r="R23" s="92"/>
      <c r="S23" s="98">
        <v>992601</v>
      </c>
      <c r="T23" s="92" t="s">
        <v>825</v>
      </c>
      <c r="U23" s="92" t="s">
        <v>438</v>
      </c>
      <c r="V23" s="92" t="s">
        <v>826</v>
      </c>
      <c r="W23" s="96">
        <v>2930</v>
      </c>
      <c r="X23" s="97"/>
      <c r="Y23" s="94" t="s">
        <v>7</v>
      </c>
      <c r="Z23" s="99">
        <v>24500</v>
      </c>
      <c r="AA23" s="99"/>
      <c r="AB23" s="98"/>
      <c r="AC23" s="117"/>
      <c r="AD23" s="97"/>
      <c r="AE23" s="94"/>
      <c r="AF23" s="94"/>
      <c r="AG23" s="100" t="s">
        <v>79</v>
      </c>
    </row>
    <row r="24" spans="1:33" s="103" customFormat="1" ht="12.75" customHeight="1" x14ac:dyDescent="0.15">
      <c r="A24" s="104"/>
      <c r="B24" s="92" t="s">
        <v>34</v>
      </c>
      <c r="C24" s="92" t="s">
        <v>3661</v>
      </c>
      <c r="D24" s="93">
        <v>45875</v>
      </c>
      <c r="E24" s="94">
        <v>7856</v>
      </c>
      <c r="F24" s="95">
        <v>36</v>
      </c>
      <c r="G24" s="93">
        <v>45901</v>
      </c>
      <c r="H24" s="93">
        <v>45906</v>
      </c>
      <c r="I24" s="105"/>
      <c r="J24" s="105"/>
      <c r="K24" s="106"/>
      <c r="L24" s="107"/>
      <c r="M24" s="105"/>
      <c r="N24" s="93"/>
      <c r="O24" s="92" t="s">
        <v>9</v>
      </c>
      <c r="P24" s="92" t="s">
        <v>8</v>
      </c>
      <c r="Q24" s="92" t="s">
        <v>2348</v>
      </c>
      <c r="R24" s="92"/>
      <c r="S24" s="98">
        <v>992601</v>
      </c>
      <c r="T24" s="92" t="s">
        <v>825</v>
      </c>
      <c r="U24" s="92" t="s">
        <v>438</v>
      </c>
      <c r="V24" s="92" t="s">
        <v>826</v>
      </c>
      <c r="W24" s="96">
        <v>2930</v>
      </c>
      <c r="X24" s="97"/>
      <c r="Y24" s="94" t="s">
        <v>7</v>
      </c>
      <c r="Z24" s="99">
        <v>24500</v>
      </c>
      <c r="AA24" s="99"/>
      <c r="AB24" s="98"/>
      <c r="AC24" s="117"/>
      <c r="AD24" s="97"/>
      <c r="AE24" s="94"/>
      <c r="AF24" s="94"/>
      <c r="AG24" s="100" t="s">
        <v>79</v>
      </c>
    </row>
    <row r="25" spans="1:33" s="103" customFormat="1" ht="12.75" customHeight="1" x14ac:dyDescent="0.15">
      <c r="A25" s="104"/>
      <c r="B25" s="92" t="s">
        <v>34</v>
      </c>
      <c r="C25" s="92" t="s">
        <v>3662</v>
      </c>
      <c r="D25" s="93">
        <v>45875</v>
      </c>
      <c r="E25" s="94">
        <v>7856</v>
      </c>
      <c r="F25" s="95">
        <v>37</v>
      </c>
      <c r="G25" s="93">
        <v>45908</v>
      </c>
      <c r="H25" s="93">
        <v>45913</v>
      </c>
      <c r="I25" s="105"/>
      <c r="J25" s="105"/>
      <c r="K25" s="106"/>
      <c r="L25" s="107"/>
      <c r="M25" s="105"/>
      <c r="N25" s="93"/>
      <c r="O25" s="92" t="s">
        <v>9</v>
      </c>
      <c r="P25" s="92" t="s">
        <v>8</v>
      </c>
      <c r="Q25" s="92" t="s">
        <v>2348</v>
      </c>
      <c r="R25" s="92"/>
      <c r="S25" s="98">
        <v>992601</v>
      </c>
      <c r="T25" s="92" t="s">
        <v>825</v>
      </c>
      <c r="U25" s="92" t="s">
        <v>438</v>
      </c>
      <c r="V25" s="92" t="s">
        <v>826</v>
      </c>
      <c r="W25" s="96">
        <v>2930</v>
      </c>
      <c r="X25" s="97"/>
      <c r="Y25" s="94" t="s">
        <v>7</v>
      </c>
      <c r="Z25" s="99">
        <v>24500</v>
      </c>
      <c r="AA25" s="99"/>
      <c r="AB25" s="98"/>
      <c r="AC25" s="117"/>
      <c r="AD25" s="97"/>
      <c r="AE25" s="94"/>
      <c r="AF25" s="94"/>
      <c r="AG25" s="100" t="s">
        <v>79</v>
      </c>
    </row>
    <row r="26" spans="1:33" s="103" customFormat="1" ht="12.75" customHeight="1" x14ac:dyDescent="0.15">
      <c r="A26" s="104"/>
      <c r="B26" s="92" t="s">
        <v>34</v>
      </c>
      <c r="C26" s="92" t="s">
        <v>3663</v>
      </c>
      <c r="D26" s="93">
        <v>45875</v>
      </c>
      <c r="E26" s="94">
        <v>7857</v>
      </c>
      <c r="F26" s="95">
        <v>36</v>
      </c>
      <c r="G26" s="93">
        <v>45901</v>
      </c>
      <c r="H26" s="93">
        <v>45907</v>
      </c>
      <c r="I26" s="105"/>
      <c r="J26" s="105"/>
      <c r="K26" s="106"/>
      <c r="L26" s="107"/>
      <c r="M26" s="105"/>
      <c r="N26" s="93"/>
      <c r="O26" s="92" t="s">
        <v>9</v>
      </c>
      <c r="P26" s="92" t="s">
        <v>8</v>
      </c>
      <c r="Q26" s="92" t="s">
        <v>2348</v>
      </c>
      <c r="R26" s="92"/>
      <c r="S26" s="98">
        <v>995716</v>
      </c>
      <c r="T26" s="92" t="s">
        <v>84</v>
      </c>
      <c r="U26" s="92" t="s">
        <v>438</v>
      </c>
      <c r="V26" s="92" t="s">
        <v>81</v>
      </c>
      <c r="W26" s="96">
        <v>2800</v>
      </c>
      <c r="X26" s="97"/>
      <c r="Y26" s="94" t="s">
        <v>7</v>
      </c>
      <c r="Z26" s="99">
        <v>24500</v>
      </c>
      <c r="AA26" s="99"/>
      <c r="AB26" s="98"/>
      <c r="AC26" s="117"/>
      <c r="AD26" s="97"/>
      <c r="AE26" s="94"/>
      <c r="AF26" s="94"/>
      <c r="AG26" s="100" t="s">
        <v>79</v>
      </c>
    </row>
    <row r="27" spans="1:33" s="103" customFormat="1" ht="12.75" customHeight="1" x14ac:dyDescent="0.15">
      <c r="A27" s="104"/>
      <c r="B27" s="92" t="s">
        <v>34</v>
      </c>
      <c r="C27" s="92" t="s">
        <v>3664</v>
      </c>
      <c r="D27" s="93">
        <v>45875</v>
      </c>
      <c r="E27" s="94">
        <v>7857</v>
      </c>
      <c r="F27" s="95">
        <v>38</v>
      </c>
      <c r="G27" s="93">
        <v>45915</v>
      </c>
      <c r="H27" s="93">
        <v>45921</v>
      </c>
      <c r="I27" s="105"/>
      <c r="J27" s="105"/>
      <c r="K27" s="106"/>
      <c r="L27" s="107"/>
      <c r="M27" s="105"/>
      <c r="N27" s="93"/>
      <c r="O27" s="92" t="s">
        <v>9</v>
      </c>
      <c r="P27" s="92" t="s">
        <v>8</v>
      </c>
      <c r="Q27" s="92" t="s">
        <v>2348</v>
      </c>
      <c r="R27" s="92"/>
      <c r="S27" s="98">
        <v>995716</v>
      </c>
      <c r="T27" s="92" t="s">
        <v>84</v>
      </c>
      <c r="U27" s="92" t="s">
        <v>438</v>
      </c>
      <c r="V27" s="92" t="s">
        <v>81</v>
      </c>
      <c r="W27" s="96">
        <v>2800</v>
      </c>
      <c r="X27" s="97"/>
      <c r="Y27" s="94" t="s">
        <v>7</v>
      </c>
      <c r="Z27" s="99">
        <v>24500</v>
      </c>
      <c r="AA27" s="99"/>
      <c r="AB27" s="98"/>
      <c r="AC27" s="117"/>
      <c r="AD27" s="97"/>
      <c r="AE27" s="94"/>
      <c r="AF27" s="94"/>
      <c r="AG27" s="100" t="s">
        <v>79</v>
      </c>
    </row>
    <row r="28" spans="1:33" s="103" customFormat="1" ht="12.75" customHeight="1" x14ac:dyDescent="0.15">
      <c r="A28" s="104"/>
      <c r="B28" s="92" t="s">
        <v>34</v>
      </c>
      <c r="C28" s="92" t="s">
        <v>3665</v>
      </c>
      <c r="D28" s="93">
        <v>45875</v>
      </c>
      <c r="E28" s="94">
        <v>7857</v>
      </c>
      <c r="F28" s="95">
        <v>38</v>
      </c>
      <c r="G28" s="93">
        <v>45915</v>
      </c>
      <c r="H28" s="93">
        <v>45921</v>
      </c>
      <c r="I28" s="105"/>
      <c r="J28" s="105"/>
      <c r="K28" s="106"/>
      <c r="L28" s="107"/>
      <c r="M28" s="105"/>
      <c r="N28" s="93"/>
      <c r="O28" s="92" t="s">
        <v>9</v>
      </c>
      <c r="P28" s="92" t="s">
        <v>8</v>
      </c>
      <c r="Q28" s="92" t="s">
        <v>2348</v>
      </c>
      <c r="R28" s="92"/>
      <c r="S28" s="98">
        <v>995716</v>
      </c>
      <c r="T28" s="92" t="s">
        <v>84</v>
      </c>
      <c r="U28" s="92" t="s">
        <v>438</v>
      </c>
      <c r="V28" s="92" t="s">
        <v>81</v>
      </c>
      <c r="W28" s="96">
        <v>2800</v>
      </c>
      <c r="X28" s="97"/>
      <c r="Y28" s="94" t="s">
        <v>7</v>
      </c>
      <c r="Z28" s="99">
        <v>24500</v>
      </c>
      <c r="AA28" s="99"/>
      <c r="AB28" s="98"/>
      <c r="AC28" s="117"/>
      <c r="AD28" s="97"/>
      <c r="AE28" s="94"/>
      <c r="AF28" s="94"/>
      <c r="AG28" s="100" t="s">
        <v>79</v>
      </c>
    </row>
    <row r="29" spans="1:33" s="103" customFormat="1" ht="12.75" customHeight="1" x14ac:dyDescent="0.15">
      <c r="A29" s="104"/>
      <c r="B29" s="92" t="s">
        <v>34</v>
      </c>
      <c r="C29" s="92" t="s">
        <v>3666</v>
      </c>
      <c r="D29" s="93">
        <v>45875</v>
      </c>
      <c r="E29" s="94">
        <v>7857</v>
      </c>
      <c r="F29" s="95">
        <v>38</v>
      </c>
      <c r="G29" s="93">
        <v>45915</v>
      </c>
      <c r="H29" s="93">
        <v>45921</v>
      </c>
      <c r="I29" s="105"/>
      <c r="J29" s="105"/>
      <c r="K29" s="106"/>
      <c r="L29" s="107"/>
      <c r="M29" s="105"/>
      <c r="N29" s="93"/>
      <c r="O29" s="92" t="s">
        <v>9</v>
      </c>
      <c r="P29" s="92" t="s">
        <v>8</v>
      </c>
      <c r="Q29" s="92" t="s">
        <v>2348</v>
      </c>
      <c r="R29" s="92"/>
      <c r="S29" s="98">
        <v>995716</v>
      </c>
      <c r="T29" s="92" t="s">
        <v>84</v>
      </c>
      <c r="U29" s="92" t="s">
        <v>438</v>
      </c>
      <c r="V29" s="92" t="s">
        <v>81</v>
      </c>
      <c r="W29" s="96">
        <v>2800</v>
      </c>
      <c r="X29" s="97"/>
      <c r="Y29" s="94" t="s">
        <v>7</v>
      </c>
      <c r="Z29" s="99">
        <v>24500</v>
      </c>
      <c r="AA29" s="99"/>
      <c r="AB29" s="98"/>
      <c r="AC29" s="117"/>
      <c r="AD29" s="97"/>
      <c r="AE29" s="94"/>
      <c r="AF29" s="94"/>
      <c r="AG29" s="100" t="s">
        <v>79</v>
      </c>
    </row>
    <row r="30" spans="1:33" s="103" customFormat="1" ht="12.75" customHeight="1" x14ac:dyDescent="0.15">
      <c r="A30" s="104"/>
      <c r="B30" s="92" t="s">
        <v>34</v>
      </c>
      <c r="C30" s="92" t="s">
        <v>3667</v>
      </c>
      <c r="D30" s="93">
        <v>45875</v>
      </c>
      <c r="E30" s="94">
        <v>7857</v>
      </c>
      <c r="F30" s="95">
        <v>39</v>
      </c>
      <c r="G30" s="93">
        <v>45922</v>
      </c>
      <c r="H30" s="93">
        <v>45928</v>
      </c>
      <c r="I30" s="105"/>
      <c r="J30" s="105"/>
      <c r="K30" s="106"/>
      <c r="L30" s="107"/>
      <c r="M30" s="105"/>
      <c r="N30" s="93"/>
      <c r="O30" s="92" t="s">
        <v>9</v>
      </c>
      <c r="P30" s="92" t="s">
        <v>8</v>
      </c>
      <c r="Q30" s="92" t="s">
        <v>2348</v>
      </c>
      <c r="R30" s="92"/>
      <c r="S30" s="98">
        <v>995716</v>
      </c>
      <c r="T30" s="92" t="s">
        <v>84</v>
      </c>
      <c r="U30" s="92" t="s">
        <v>438</v>
      </c>
      <c r="V30" s="92" t="s">
        <v>81</v>
      </c>
      <c r="W30" s="96">
        <v>2800</v>
      </c>
      <c r="X30" s="97"/>
      <c r="Y30" s="94" t="s">
        <v>7</v>
      </c>
      <c r="Z30" s="99">
        <v>24500</v>
      </c>
      <c r="AA30" s="99"/>
      <c r="AB30" s="98"/>
      <c r="AC30" s="117"/>
      <c r="AD30" s="97"/>
      <c r="AE30" s="94"/>
      <c r="AF30" s="94"/>
      <c r="AG30" s="100" t="s">
        <v>79</v>
      </c>
    </row>
    <row r="31" spans="1:33" s="103" customFormat="1" ht="12.75" customHeight="1" x14ac:dyDescent="0.15">
      <c r="A31" s="104"/>
      <c r="B31" s="92" t="s">
        <v>34</v>
      </c>
      <c r="C31" s="92" t="s">
        <v>3668</v>
      </c>
      <c r="D31" s="93">
        <v>45875</v>
      </c>
      <c r="E31" s="94">
        <v>7857</v>
      </c>
      <c r="F31" s="95">
        <v>39</v>
      </c>
      <c r="G31" s="93">
        <v>45922</v>
      </c>
      <c r="H31" s="93">
        <v>45928</v>
      </c>
      <c r="I31" s="105"/>
      <c r="J31" s="105"/>
      <c r="K31" s="106"/>
      <c r="L31" s="107"/>
      <c r="M31" s="105"/>
      <c r="N31" s="93"/>
      <c r="O31" s="92" t="s">
        <v>9</v>
      </c>
      <c r="P31" s="92" t="s">
        <v>8</v>
      </c>
      <c r="Q31" s="92" t="s">
        <v>2348</v>
      </c>
      <c r="R31" s="92"/>
      <c r="S31" s="98">
        <v>995716</v>
      </c>
      <c r="T31" s="92" t="s">
        <v>84</v>
      </c>
      <c r="U31" s="92" t="s">
        <v>438</v>
      </c>
      <c r="V31" s="92" t="s">
        <v>81</v>
      </c>
      <c r="W31" s="96">
        <v>2800</v>
      </c>
      <c r="X31" s="97"/>
      <c r="Y31" s="94" t="s">
        <v>7</v>
      </c>
      <c r="Z31" s="99">
        <v>24500</v>
      </c>
      <c r="AA31" s="99"/>
      <c r="AB31" s="98"/>
      <c r="AC31" s="117"/>
      <c r="AD31" s="97"/>
      <c r="AE31" s="94"/>
      <c r="AF31" s="94"/>
      <c r="AG31" s="100" t="s">
        <v>79</v>
      </c>
    </row>
    <row r="32" spans="1:33" s="103" customFormat="1" ht="12.75" customHeight="1" x14ac:dyDescent="0.15">
      <c r="A32" s="104"/>
      <c r="B32" s="92" t="s">
        <v>34</v>
      </c>
      <c r="C32" s="92" t="s">
        <v>3669</v>
      </c>
      <c r="D32" s="93">
        <v>45875</v>
      </c>
      <c r="E32" s="94">
        <v>7857</v>
      </c>
      <c r="F32" s="95">
        <v>39</v>
      </c>
      <c r="G32" s="93">
        <v>45922</v>
      </c>
      <c r="H32" s="93">
        <v>45928</v>
      </c>
      <c r="I32" s="105"/>
      <c r="J32" s="105"/>
      <c r="K32" s="106"/>
      <c r="L32" s="107"/>
      <c r="M32" s="105"/>
      <c r="N32" s="93"/>
      <c r="O32" s="92" t="s">
        <v>9</v>
      </c>
      <c r="P32" s="92" t="s">
        <v>8</v>
      </c>
      <c r="Q32" s="92" t="s">
        <v>2348</v>
      </c>
      <c r="R32" s="92"/>
      <c r="S32" s="98">
        <v>995716</v>
      </c>
      <c r="T32" s="92" t="s">
        <v>84</v>
      </c>
      <c r="U32" s="92" t="s">
        <v>438</v>
      </c>
      <c r="V32" s="92" t="s">
        <v>81</v>
      </c>
      <c r="W32" s="96">
        <v>2800</v>
      </c>
      <c r="X32" s="97"/>
      <c r="Y32" s="94" t="s">
        <v>7</v>
      </c>
      <c r="Z32" s="99">
        <v>24500</v>
      </c>
      <c r="AA32" s="99"/>
      <c r="AB32" s="98"/>
      <c r="AC32" s="117"/>
      <c r="AD32" s="97"/>
      <c r="AE32" s="94"/>
      <c r="AF32" s="94"/>
      <c r="AG32" s="100" t="s">
        <v>79</v>
      </c>
    </row>
    <row r="33" spans="1:33" s="103" customFormat="1" ht="12.75" customHeight="1" x14ac:dyDescent="0.15">
      <c r="A33" s="104"/>
      <c r="B33" s="92" t="s">
        <v>34</v>
      </c>
      <c r="C33" s="92" t="s">
        <v>3670</v>
      </c>
      <c r="D33" s="93">
        <v>45875</v>
      </c>
      <c r="E33" s="94">
        <v>7857</v>
      </c>
      <c r="F33" s="95">
        <v>39</v>
      </c>
      <c r="G33" s="93">
        <v>45922</v>
      </c>
      <c r="H33" s="93">
        <v>45928</v>
      </c>
      <c r="I33" s="105"/>
      <c r="J33" s="105"/>
      <c r="K33" s="106"/>
      <c r="L33" s="107"/>
      <c r="M33" s="105"/>
      <c r="N33" s="93"/>
      <c r="O33" s="92" t="s">
        <v>9</v>
      </c>
      <c r="P33" s="92" t="s">
        <v>8</v>
      </c>
      <c r="Q33" s="92" t="s">
        <v>2348</v>
      </c>
      <c r="R33" s="92"/>
      <c r="S33" s="98">
        <v>995716</v>
      </c>
      <c r="T33" s="92" t="s">
        <v>84</v>
      </c>
      <c r="U33" s="92" t="s">
        <v>438</v>
      </c>
      <c r="V33" s="92" t="s">
        <v>81</v>
      </c>
      <c r="W33" s="96">
        <v>2800</v>
      </c>
      <c r="X33" s="97"/>
      <c r="Y33" s="94" t="s">
        <v>7</v>
      </c>
      <c r="Z33" s="99">
        <v>24500</v>
      </c>
      <c r="AA33" s="99"/>
      <c r="AB33" s="98"/>
      <c r="AC33" s="117"/>
      <c r="AD33" s="97"/>
      <c r="AE33" s="94"/>
      <c r="AF33" s="94"/>
      <c r="AG33" s="100" t="s">
        <v>79</v>
      </c>
    </row>
    <row r="34" spans="1:33" s="103" customFormat="1" ht="12.75" customHeight="1" x14ac:dyDescent="0.15">
      <c r="A34" s="104"/>
      <c r="B34" s="92" t="s">
        <v>34</v>
      </c>
      <c r="C34" s="92" t="s">
        <v>3671</v>
      </c>
      <c r="D34" s="93">
        <v>45875</v>
      </c>
      <c r="E34" s="94">
        <v>7857</v>
      </c>
      <c r="F34" s="95">
        <v>40</v>
      </c>
      <c r="G34" s="93">
        <v>45929</v>
      </c>
      <c r="H34" s="93">
        <v>45935</v>
      </c>
      <c r="I34" s="105"/>
      <c r="J34" s="105"/>
      <c r="K34" s="106"/>
      <c r="L34" s="107"/>
      <c r="M34" s="105"/>
      <c r="N34" s="93"/>
      <c r="O34" s="92" t="s">
        <v>9</v>
      </c>
      <c r="P34" s="92" t="s">
        <v>8</v>
      </c>
      <c r="Q34" s="92" t="s">
        <v>2348</v>
      </c>
      <c r="R34" s="92"/>
      <c r="S34" s="98">
        <v>995716</v>
      </c>
      <c r="T34" s="92" t="s">
        <v>84</v>
      </c>
      <c r="U34" s="92" t="s">
        <v>438</v>
      </c>
      <c r="V34" s="92" t="s">
        <v>81</v>
      </c>
      <c r="W34" s="96">
        <v>2800</v>
      </c>
      <c r="X34" s="97"/>
      <c r="Y34" s="94" t="s">
        <v>7</v>
      </c>
      <c r="Z34" s="99">
        <v>24500</v>
      </c>
      <c r="AA34" s="99"/>
      <c r="AB34" s="98"/>
      <c r="AC34" s="117"/>
      <c r="AD34" s="97"/>
      <c r="AE34" s="94"/>
      <c r="AF34" s="94"/>
      <c r="AG34" s="100" t="s">
        <v>79</v>
      </c>
    </row>
    <row r="35" spans="1:33" s="103" customFormat="1" ht="12.75" customHeight="1" x14ac:dyDescent="0.15">
      <c r="A35" s="104"/>
      <c r="B35" s="92" t="s">
        <v>34</v>
      </c>
      <c r="C35" s="92" t="s">
        <v>3672</v>
      </c>
      <c r="D35" s="93">
        <v>45875</v>
      </c>
      <c r="E35" s="94">
        <v>7857</v>
      </c>
      <c r="F35" s="95">
        <v>40</v>
      </c>
      <c r="G35" s="93">
        <v>45929</v>
      </c>
      <c r="H35" s="93">
        <v>45935</v>
      </c>
      <c r="I35" s="105"/>
      <c r="J35" s="105"/>
      <c r="K35" s="106"/>
      <c r="L35" s="107"/>
      <c r="M35" s="105"/>
      <c r="N35" s="93"/>
      <c r="O35" s="92" t="s">
        <v>9</v>
      </c>
      <c r="P35" s="92" t="s">
        <v>8</v>
      </c>
      <c r="Q35" s="92" t="s">
        <v>2348</v>
      </c>
      <c r="R35" s="92"/>
      <c r="S35" s="98">
        <v>995716</v>
      </c>
      <c r="T35" s="92" t="s">
        <v>84</v>
      </c>
      <c r="U35" s="92" t="s">
        <v>438</v>
      </c>
      <c r="V35" s="92" t="s">
        <v>81</v>
      </c>
      <c r="W35" s="96">
        <v>2800</v>
      </c>
      <c r="X35" s="97"/>
      <c r="Y35" s="94" t="s">
        <v>7</v>
      </c>
      <c r="Z35" s="99">
        <v>24500</v>
      </c>
      <c r="AA35" s="99"/>
      <c r="AB35" s="98"/>
      <c r="AC35" s="117"/>
      <c r="AD35" s="97"/>
      <c r="AE35" s="94"/>
      <c r="AF35" s="94"/>
      <c r="AG35" s="100" t="s">
        <v>79</v>
      </c>
    </row>
    <row r="36" spans="1:33" s="103" customFormat="1" ht="12.75" customHeight="1" x14ac:dyDescent="0.15">
      <c r="A36" s="104"/>
      <c r="B36" s="92" t="s">
        <v>34</v>
      </c>
      <c r="C36" s="92" t="s">
        <v>3673</v>
      </c>
      <c r="D36" s="93">
        <v>45875</v>
      </c>
      <c r="E36" s="94">
        <v>7857</v>
      </c>
      <c r="F36" s="95">
        <v>40</v>
      </c>
      <c r="G36" s="93">
        <v>45929</v>
      </c>
      <c r="H36" s="93">
        <v>45935</v>
      </c>
      <c r="I36" s="105"/>
      <c r="J36" s="105"/>
      <c r="K36" s="106"/>
      <c r="L36" s="107"/>
      <c r="M36" s="105"/>
      <c r="N36" s="93"/>
      <c r="O36" s="92" t="s">
        <v>9</v>
      </c>
      <c r="P36" s="92" t="s">
        <v>8</v>
      </c>
      <c r="Q36" s="92" t="s">
        <v>2348</v>
      </c>
      <c r="R36" s="92"/>
      <c r="S36" s="98">
        <v>995716</v>
      </c>
      <c r="T36" s="92" t="s">
        <v>84</v>
      </c>
      <c r="U36" s="92" t="s">
        <v>438</v>
      </c>
      <c r="V36" s="92" t="s">
        <v>81</v>
      </c>
      <c r="W36" s="96">
        <v>2800</v>
      </c>
      <c r="X36" s="97"/>
      <c r="Y36" s="94" t="s">
        <v>7</v>
      </c>
      <c r="Z36" s="99">
        <v>24500</v>
      </c>
      <c r="AA36" s="99"/>
      <c r="AB36" s="98"/>
      <c r="AC36" s="117"/>
      <c r="AD36" s="97"/>
      <c r="AE36" s="94"/>
      <c r="AF36" s="94"/>
      <c r="AG36" s="100" t="s">
        <v>79</v>
      </c>
    </row>
    <row r="37" spans="1:33" s="103" customFormat="1" ht="12.75" customHeight="1" x14ac:dyDescent="0.15">
      <c r="A37" s="104"/>
      <c r="B37" s="92" t="s">
        <v>34</v>
      </c>
      <c r="C37" s="92" t="s">
        <v>3674</v>
      </c>
      <c r="D37" s="93">
        <v>45875</v>
      </c>
      <c r="E37" s="94">
        <v>7857</v>
      </c>
      <c r="F37" s="95">
        <v>36</v>
      </c>
      <c r="G37" s="93">
        <v>45901</v>
      </c>
      <c r="H37" s="93">
        <v>45907</v>
      </c>
      <c r="I37" s="105"/>
      <c r="J37" s="105"/>
      <c r="K37" s="106"/>
      <c r="L37" s="107"/>
      <c r="M37" s="105"/>
      <c r="N37" s="93"/>
      <c r="O37" s="92" t="s">
        <v>9</v>
      </c>
      <c r="P37" s="92" t="s">
        <v>8</v>
      </c>
      <c r="Q37" s="92" t="s">
        <v>2348</v>
      </c>
      <c r="R37" s="92"/>
      <c r="S37" s="98">
        <v>995716</v>
      </c>
      <c r="T37" s="92" t="s">
        <v>84</v>
      </c>
      <c r="U37" s="92" t="s">
        <v>438</v>
      </c>
      <c r="V37" s="92" t="s">
        <v>81</v>
      </c>
      <c r="W37" s="96">
        <v>2800</v>
      </c>
      <c r="X37" s="97"/>
      <c r="Y37" s="94" t="s">
        <v>7</v>
      </c>
      <c r="Z37" s="99">
        <v>24500</v>
      </c>
      <c r="AA37" s="99"/>
      <c r="AB37" s="98"/>
      <c r="AC37" s="117"/>
      <c r="AD37" s="97"/>
      <c r="AE37" s="94"/>
      <c r="AF37" s="94"/>
      <c r="AG37" s="100" t="s">
        <v>79</v>
      </c>
    </row>
    <row r="38" spans="1:33" s="103" customFormat="1" ht="12.75" customHeight="1" x14ac:dyDescent="0.15">
      <c r="A38" s="104"/>
      <c r="B38" s="92" t="s">
        <v>34</v>
      </c>
      <c r="C38" s="92" t="s">
        <v>3675</v>
      </c>
      <c r="D38" s="93">
        <v>45875</v>
      </c>
      <c r="E38" s="94">
        <v>7857</v>
      </c>
      <c r="F38" s="95">
        <v>40</v>
      </c>
      <c r="G38" s="93">
        <v>45929</v>
      </c>
      <c r="H38" s="93">
        <v>45935</v>
      </c>
      <c r="I38" s="105"/>
      <c r="J38" s="105"/>
      <c r="K38" s="106"/>
      <c r="L38" s="107"/>
      <c r="M38" s="105"/>
      <c r="N38" s="93"/>
      <c r="O38" s="92" t="s">
        <v>9</v>
      </c>
      <c r="P38" s="92" t="s">
        <v>8</v>
      </c>
      <c r="Q38" s="92" t="s">
        <v>2348</v>
      </c>
      <c r="R38" s="92"/>
      <c r="S38" s="98">
        <v>995716</v>
      </c>
      <c r="T38" s="92" t="s">
        <v>84</v>
      </c>
      <c r="U38" s="92" t="s">
        <v>438</v>
      </c>
      <c r="V38" s="92" t="s">
        <v>81</v>
      </c>
      <c r="W38" s="96">
        <v>2800</v>
      </c>
      <c r="X38" s="97"/>
      <c r="Y38" s="94" t="s">
        <v>7</v>
      </c>
      <c r="Z38" s="99">
        <v>24500</v>
      </c>
      <c r="AA38" s="99"/>
      <c r="AB38" s="98"/>
      <c r="AC38" s="117"/>
      <c r="AD38" s="97"/>
      <c r="AE38" s="94"/>
      <c r="AF38" s="94"/>
      <c r="AG38" s="100" t="s">
        <v>79</v>
      </c>
    </row>
    <row r="39" spans="1:33" s="103" customFormat="1" ht="12.75" customHeight="1" x14ac:dyDescent="0.15">
      <c r="A39" s="104"/>
      <c r="B39" s="92" t="s">
        <v>34</v>
      </c>
      <c r="C39" s="92" t="s">
        <v>3676</v>
      </c>
      <c r="D39" s="93">
        <v>45875</v>
      </c>
      <c r="E39" s="94">
        <v>7857</v>
      </c>
      <c r="F39" s="95">
        <v>36</v>
      </c>
      <c r="G39" s="93">
        <v>45901</v>
      </c>
      <c r="H39" s="93">
        <v>45907</v>
      </c>
      <c r="I39" s="105"/>
      <c r="J39" s="105"/>
      <c r="K39" s="106"/>
      <c r="L39" s="107"/>
      <c r="M39" s="105"/>
      <c r="N39" s="93"/>
      <c r="O39" s="92" t="s">
        <v>9</v>
      </c>
      <c r="P39" s="92" t="s">
        <v>8</v>
      </c>
      <c r="Q39" s="92" t="s">
        <v>2348</v>
      </c>
      <c r="R39" s="92"/>
      <c r="S39" s="98">
        <v>995716</v>
      </c>
      <c r="T39" s="92" t="s">
        <v>84</v>
      </c>
      <c r="U39" s="92" t="s">
        <v>438</v>
      </c>
      <c r="V39" s="92" t="s">
        <v>81</v>
      </c>
      <c r="W39" s="96">
        <v>2800</v>
      </c>
      <c r="X39" s="97"/>
      <c r="Y39" s="94" t="s">
        <v>7</v>
      </c>
      <c r="Z39" s="99">
        <v>24500</v>
      </c>
      <c r="AA39" s="99"/>
      <c r="AB39" s="98"/>
      <c r="AC39" s="117"/>
      <c r="AD39" s="97"/>
      <c r="AE39" s="94"/>
      <c r="AF39" s="94"/>
      <c r="AG39" s="100" t="s">
        <v>79</v>
      </c>
    </row>
    <row r="40" spans="1:33" s="103" customFormat="1" ht="12.75" customHeight="1" x14ac:dyDescent="0.15">
      <c r="A40" s="104"/>
      <c r="B40" s="92" t="s">
        <v>34</v>
      </c>
      <c r="C40" s="92" t="s">
        <v>3677</v>
      </c>
      <c r="D40" s="93">
        <v>45875</v>
      </c>
      <c r="E40" s="94">
        <v>7857</v>
      </c>
      <c r="F40" s="95">
        <v>36</v>
      </c>
      <c r="G40" s="93">
        <v>45901</v>
      </c>
      <c r="H40" s="93">
        <v>45907</v>
      </c>
      <c r="I40" s="105"/>
      <c r="J40" s="105"/>
      <c r="K40" s="106"/>
      <c r="L40" s="107"/>
      <c r="M40" s="105"/>
      <c r="N40" s="93"/>
      <c r="O40" s="92" t="s">
        <v>9</v>
      </c>
      <c r="P40" s="92" t="s">
        <v>8</v>
      </c>
      <c r="Q40" s="92" t="s">
        <v>2348</v>
      </c>
      <c r="R40" s="92"/>
      <c r="S40" s="98">
        <v>995716</v>
      </c>
      <c r="T40" s="92" t="s">
        <v>84</v>
      </c>
      <c r="U40" s="92" t="s">
        <v>438</v>
      </c>
      <c r="V40" s="92" t="s">
        <v>81</v>
      </c>
      <c r="W40" s="96">
        <v>2800</v>
      </c>
      <c r="X40" s="97"/>
      <c r="Y40" s="94" t="s">
        <v>7</v>
      </c>
      <c r="Z40" s="99">
        <v>24500</v>
      </c>
      <c r="AA40" s="99"/>
      <c r="AB40" s="98"/>
      <c r="AC40" s="117"/>
      <c r="AD40" s="97"/>
      <c r="AE40" s="94"/>
      <c r="AF40" s="94"/>
      <c r="AG40" s="100" t="s">
        <v>79</v>
      </c>
    </row>
    <row r="41" spans="1:33" s="103" customFormat="1" ht="12.75" customHeight="1" x14ac:dyDescent="0.15">
      <c r="A41" s="104"/>
      <c r="B41" s="92" t="s">
        <v>34</v>
      </c>
      <c r="C41" s="92" t="s">
        <v>3678</v>
      </c>
      <c r="D41" s="93">
        <v>45875</v>
      </c>
      <c r="E41" s="94">
        <v>7857</v>
      </c>
      <c r="F41" s="95">
        <v>37</v>
      </c>
      <c r="G41" s="93">
        <v>45908</v>
      </c>
      <c r="H41" s="93">
        <v>45914</v>
      </c>
      <c r="I41" s="105"/>
      <c r="J41" s="105"/>
      <c r="K41" s="106"/>
      <c r="L41" s="107"/>
      <c r="M41" s="105"/>
      <c r="N41" s="93"/>
      <c r="O41" s="92" t="s">
        <v>9</v>
      </c>
      <c r="P41" s="92" t="s">
        <v>8</v>
      </c>
      <c r="Q41" s="92" t="s">
        <v>2348</v>
      </c>
      <c r="R41" s="92"/>
      <c r="S41" s="98">
        <v>995716</v>
      </c>
      <c r="T41" s="92" t="s">
        <v>84</v>
      </c>
      <c r="U41" s="92" t="s">
        <v>438</v>
      </c>
      <c r="V41" s="92" t="s">
        <v>81</v>
      </c>
      <c r="W41" s="96">
        <v>2800</v>
      </c>
      <c r="X41" s="97"/>
      <c r="Y41" s="94" t="s">
        <v>7</v>
      </c>
      <c r="Z41" s="99">
        <v>24500</v>
      </c>
      <c r="AA41" s="99"/>
      <c r="AB41" s="98"/>
      <c r="AC41" s="117"/>
      <c r="AD41" s="97"/>
      <c r="AE41" s="94"/>
      <c r="AF41" s="94"/>
      <c r="AG41" s="100" t="s">
        <v>79</v>
      </c>
    </row>
    <row r="42" spans="1:33" s="103" customFormat="1" ht="12.75" customHeight="1" x14ac:dyDescent="0.15">
      <c r="A42" s="104"/>
      <c r="B42" s="92" t="s">
        <v>34</v>
      </c>
      <c r="C42" s="92" t="s">
        <v>3679</v>
      </c>
      <c r="D42" s="93">
        <v>45875</v>
      </c>
      <c r="E42" s="94">
        <v>7857</v>
      </c>
      <c r="F42" s="95">
        <v>37</v>
      </c>
      <c r="G42" s="93">
        <v>45908</v>
      </c>
      <c r="H42" s="93">
        <v>45914</v>
      </c>
      <c r="I42" s="105"/>
      <c r="J42" s="105"/>
      <c r="K42" s="106"/>
      <c r="L42" s="107"/>
      <c r="M42" s="105"/>
      <c r="N42" s="93"/>
      <c r="O42" s="92" t="s">
        <v>9</v>
      </c>
      <c r="P42" s="92" t="s">
        <v>8</v>
      </c>
      <c r="Q42" s="92" t="s">
        <v>2348</v>
      </c>
      <c r="R42" s="92"/>
      <c r="S42" s="98">
        <v>995716</v>
      </c>
      <c r="T42" s="92" t="s">
        <v>84</v>
      </c>
      <c r="U42" s="92" t="s">
        <v>438</v>
      </c>
      <c r="V42" s="92" t="s">
        <v>81</v>
      </c>
      <c r="W42" s="96">
        <v>2800</v>
      </c>
      <c r="X42" s="97"/>
      <c r="Y42" s="94" t="s">
        <v>7</v>
      </c>
      <c r="Z42" s="99">
        <v>24500</v>
      </c>
      <c r="AA42" s="99"/>
      <c r="AB42" s="98"/>
      <c r="AC42" s="117"/>
      <c r="AD42" s="97"/>
      <c r="AE42" s="94"/>
      <c r="AF42" s="94"/>
      <c r="AG42" s="100" t="s">
        <v>79</v>
      </c>
    </row>
    <row r="43" spans="1:33" s="103" customFormat="1" ht="12.75" customHeight="1" x14ac:dyDescent="0.15">
      <c r="A43" s="104"/>
      <c r="B43" s="92" t="s">
        <v>34</v>
      </c>
      <c r="C43" s="92" t="s">
        <v>3680</v>
      </c>
      <c r="D43" s="93">
        <v>45875</v>
      </c>
      <c r="E43" s="94">
        <v>7857</v>
      </c>
      <c r="F43" s="95">
        <v>37</v>
      </c>
      <c r="G43" s="93">
        <v>45908</v>
      </c>
      <c r="H43" s="93">
        <v>45914</v>
      </c>
      <c r="I43" s="105"/>
      <c r="J43" s="105"/>
      <c r="K43" s="106"/>
      <c r="L43" s="107"/>
      <c r="M43" s="105"/>
      <c r="N43" s="93"/>
      <c r="O43" s="92" t="s">
        <v>9</v>
      </c>
      <c r="P43" s="92" t="s">
        <v>8</v>
      </c>
      <c r="Q43" s="92" t="s">
        <v>2348</v>
      </c>
      <c r="R43" s="92"/>
      <c r="S43" s="98">
        <v>995716</v>
      </c>
      <c r="T43" s="92" t="s">
        <v>84</v>
      </c>
      <c r="U43" s="92" t="s">
        <v>438</v>
      </c>
      <c r="V43" s="92" t="s">
        <v>81</v>
      </c>
      <c r="W43" s="96">
        <v>2800</v>
      </c>
      <c r="X43" s="97"/>
      <c r="Y43" s="94" t="s">
        <v>7</v>
      </c>
      <c r="Z43" s="99">
        <v>24500</v>
      </c>
      <c r="AA43" s="99"/>
      <c r="AB43" s="98"/>
      <c r="AC43" s="117"/>
      <c r="AD43" s="97"/>
      <c r="AE43" s="94"/>
      <c r="AF43" s="94"/>
      <c r="AG43" s="100" t="s">
        <v>79</v>
      </c>
    </row>
    <row r="44" spans="1:33" s="103" customFormat="1" ht="12.75" customHeight="1" x14ac:dyDescent="0.15">
      <c r="A44" s="104"/>
      <c r="B44" s="92" t="s">
        <v>34</v>
      </c>
      <c r="C44" s="92" t="s">
        <v>3681</v>
      </c>
      <c r="D44" s="93">
        <v>45875</v>
      </c>
      <c r="E44" s="94">
        <v>7857</v>
      </c>
      <c r="F44" s="95">
        <v>37</v>
      </c>
      <c r="G44" s="93">
        <v>45908</v>
      </c>
      <c r="H44" s="93">
        <v>45914</v>
      </c>
      <c r="I44" s="105"/>
      <c r="J44" s="105"/>
      <c r="K44" s="106"/>
      <c r="L44" s="107"/>
      <c r="M44" s="105"/>
      <c r="N44" s="93"/>
      <c r="O44" s="92" t="s">
        <v>9</v>
      </c>
      <c r="P44" s="92" t="s">
        <v>8</v>
      </c>
      <c r="Q44" s="92" t="s">
        <v>2348</v>
      </c>
      <c r="R44" s="92"/>
      <c r="S44" s="98">
        <v>995716</v>
      </c>
      <c r="T44" s="92" t="s">
        <v>84</v>
      </c>
      <c r="U44" s="92" t="s">
        <v>438</v>
      </c>
      <c r="V44" s="92" t="s">
        <v>81</v>
      </c>
      <c r="W44" s="96">
        <v>2800</v>
      </c>
      <c r="X44" s="97"/>
      <c r="Y44" s="94" t="s">
        <v>7</v>
      </c>
      <c r="Z44" s="99">
        <v>24500</v>
      </c>
      <c r="AA44" s="99"/>
      <c r="AB44" s="98"/>
      <c r="AC44" s="117"/>
      <c r="AD44" s="97"/>
      <c r="AE44" s="94"/>
      <c r="AF44" s="94"/>
      <c r="AG44" s="100" t="s">
        <v>79</v>
      </c>
    </row>
    <row r="45" spans="1:33" s="103" customFormat="1" ht="12.75" customHeight="1" x14ac:dyDescent="0.15">
      <c r="A45" s="104"/>
      <c r="B45" s="92" t="s">
        <v>34</v>
      </c>
      <c r="C45" s="92" t="s">
        <v>3682</v>
      </c>
      <c r="D45" s="93">
        <v>45875</v>
      </c>
      <c r="E45" s="94">
        <v>7857</v>
      </c>
      <c r="F45" s="95">
        <v>38</v>
      </c>
      <c r="G45" s="93">
        <v>45915</v>
      </c>
      <c r="H45" s="93">
        <v>45921</v>
      </c>
      <c r="I45" s="105"/>
      <c r="J45" s="105"/>
      <c r="K45" s="106"/>
      <c r="L45" s="107"/>
      <c r="M45" s="105"/>
      <c r="N45" s="93"/>
      <c r="O45" s="92" t="s">
        <v>9</v>
      </c>
      <c r="P45" s="92" t="s">
        <v>8</v>
      </c>
      <c r="Q45" s="92" t="s">
        <v>2348</v>
      </c>
      <c r="R45" s="92"/>
      <c r="S45" s="98">
        <v>995716</v>
      </c>
      <c r="T45" s="92" t="s">
        <v>84</v>
      </c>
      <c r="U45" s="92" t="s">
        <v>438</v>
      </c>
      <c r="V45" s="92" t="s">
        <v>81</v>
      </c>
      <c r="W45" s="96">
        <v>2800</v>
      </c>
      <c r="X45" s="97"/>
      <c r="Y45" s="94" t="s">
        <v>7</v>
      </c>
      <c r="Z45" s="99">
        <v>24500</v>
      </c>
      <c r="AA45" s="99"/>
      <c r="AB45" s="98"/>
      <c r="AC45" s="117"/>
      <c r="AD45" s="97"/>
      <c r="AE45" s="94"/>
      <c r="AF45" s="94"/>
      <c r="AG45" s="100" t="s">
        <v>79</v>
      </c>
    </row>
    <row r="46" spans="1:33" s="103" customFormat="1" ht="12.75" customHeight="1" x14ac:dyDescent="0.15">
      <c r="A46" s="104"/>
      <c r="B46" s="92" t="s">
        <v>34</v>
      </c>
      <c r="C46" s="92" t="s">
        <v>3683</v>
      </c>
      <c r="D46" s="93">
        <v>45875</v>
      </c>
      <c r="E46" s="94">
        <v>7858</v>
      </c>
      <c r="F46" s="95">
        <v>36</v>
      </c>
      <c r="G46" s="93">
        <v>45901</v>
      </c>
      <c r="H46" s="93">
        <v>45907</v>
      </c>
      <c r="I46" s="105"/>
      <c r="J46" s="105"/>
      <c r="K46" s="106"/>
      <c r="L46" s="107"/>
      <c r="M46" s="105"/>
      <c r="N46" s="93"/>
      <c r="O46" s="92" t="s">
        <v>9</v>
      </c>
      <c r="P46" s="92" t="s">
        <v>8</v>
      </c>
      <c r="Q46" s="92" t="s">
        <v>2348</v>
      </c>
      <c r="R46" s="92"/>
      <c r="S46" s="98">
        <v>994264</v>
      </c>
      <c r="T46" s="92" t="s">
        <v>102</v>
      </c>
      <c r="U46" s="92" t="s">
        <v>438</v>
      </c>
      <c r="V46" s="92" t="s">
        <v>59</v>
      </c>
      <c r="W46" s="96">
        <v>2690</v>
      </c>
      <c r="X46" s="97"/>
      <c r="Y46" s="94" t="s">
        <v>7</v>
      </c>
      <c r="Z46" s="99">
        <v>24500</v>
      </c>
      <c r="AA46" s="99"/>
      <c r="AB46" s="98"/>
      <c r="AC46" s="117"/>
      <c r="AD46" s="97"/>
      <c r="AE46" s="94"/>
      <c r="AF46" s="94"/>
      <c r="AG46" s="100" t="s">
        <v>79</v>
      </c>
    </row>
    <row r="47" spans="1:33" s="103" customFormat="1" ht="12.75" customHeight="1" x14ac:dyDescent="0.15">
      <c r="A47" s="104"/>
      <c r="B47" s="92" t="s">
        <v>34</v>
      </c>
      <c r="C47" s="92" t="s">
        <v>3684</v>
      </c>
      <c r="D47" s="93">
        <v>45875</v>
      </c>
      <c r="E47" s="94">
        <v>7858</v>
      </c>
      <c r="F47" s="95">
        <v>39</v>
      </c>
      <c r="G47" s="93">
        <v>45922</v>
      </c>
      <c r="H47" s="93">
        <v>45928</v>
      </c>
      <c r="I47" s="105"/>
      <c r="J47" s="105"/>
      <c r="K47" s="106"/>
      <c r="L47" s="107"/>
      <c r="M47" s="105"/>
      <c r="N47" s="93"/>
      <c r="O47" s="92" t="s">
        <v>9</v>
      </c>
      <c r="P47" s="92" t="s">
        <v>8</v>
      </c>
      <c r="Q47" s="92" t="s">
        <v>2348</v>
      </c>
      <c r="R47" s="92"/>
      <c r="S47" s="98">
        <v>994264</v>
      </c>
      <c r="T47" s="92" t="s">
        <v>102</v>
      </c>
      <c r="U47" s="92" t="s">
        <v>438</v>
      </c>
      <c r="V47" s="92" t="s">
        <v>59</v>
      </c>
      <c r="W47" s="96">
        <v>2690</v>
      </c>
      <c r="X47" s="97"/>
      <c r="Y47" s="94" t="s">
        <v>7</v>
      </c>
      <c r="Z47" s="99">
        <v>24500</v>
      </c>
      <c r="AA47" s="99"/>
      <c r="AB47" s="98"/>
      <c r="AC47" s="117"/>
      <c r="AD47" s="97"/>
      <c r="AE47" s="94"/>
      <c r="AF47" s="94"/>
      <c r="AG47" s="100" t="s">
        <v>79</v>
      </c>
    </row>
    <row r="48" spans="1:33" s="103" customFormat="1" ht="12.75" customHeight="1" x14ac:dyDescent="0.15">
      <c r="A48" s="104"/>
      <c r="B48" s="92" t="s">
        <v>34</v>
      </c>
      <c r="C48" s="92" t="s">
        <v>3685</v>
      </c>
      <c r="D48" s="93">
        <v>45875</v>
      </c>
      <c r="E48" s="94">
        <v>7858</v>
      </c>
      <c r="F48" s="95">
        <v>39</v>
      </c>
      <c r="G48" s="93">
        <v>45922</v>
      </c>
      <c r="H48" s="93">
        <v>45928</v>
      </c>
      <c r="I48" s="105"/>
      <c r="J48" s="105"/>
      <c r="K48" s="106"/>
      <c r="L48" s="107"/>
      <c r="M48" s="105"/>
      <c r="N48" s="93"/>
      <c r="O48" s="92" t="s">
        <v>9</v>
      </c>
      <c r="P48" s="92" t="s">
        <v>8</v>
      </c>
      <c r="Q48" s="92" t="s">
        <v>2348</v>
      </c>
      <c r="R48" s="92"/>
      <c r="S48" s="98">
        <v>994264</v>
      </c>
      <c r="T48" s="92" t="s">
        <v>102</v>
      </c>
      <c r="U48" s="92" t="s">
        <v>438</v>
      </c>
      <c r="V48" s="92" t="s">
        <v>59</v>
      </c>
      <c r="W48" s="96">
        <v>2690</v>
      </c>
      <c r="X48" s="97"/>
      <c r="Y48" s="94" t="s">
        <v>7</v>
      </c>
      <c r="Z48" s="99">
        <v>24500</v>
      </c>
      <c r="AA48" s="99"/>
      <c r="AB48" s="98"/>
      <c r="AC48" s="117"/>
      <c r="AD48" s="97"/>
      <c r="AE48" s="94"/>
      <c r="AF48" s="94"/>
      <c r="AG48" s="100" t="s">
        <v>79</v>
      </c>
    </row>
    <row r="49" spans="1:33" s="103" customFormat="1" ht="12.75" customHeight="1" x14ac:dyDescent="0.15">
      <c r="A49" s="104"/>
      <c r="B49" s="92" t="s">
        <v>34</v>
      </c>
      <c r="C49" s="92" t="s">
        <v>3686</v>
      </c>
      <c r="D49" s="93">
        <v>45875</v>
      </c>
      <c r="E49" s="94">
        <v>7858</v>
      </c>
      <c r="F49" s="95">
        <v>39</v>
      </c>
      <c r="G49" s="93">
        <v>45922</v>
      </c>
      <c r="H49" s="93">
        <v>45928</v>
      </c>
      <c r="I49" s="105"/>
      <c r="J49" s="105"/>
      <c r="K49" s="106"/>
      <c r="L49" s="107"/>
      <c r="M49" s="105"/>
      <c r="N49" s="93"/>
      <c r="O49" s="92" t="s">
        <v>9</v>
      </c>
      <c r="P49" s="92" t="s">
        <v>8</v>
      </c>
      <c r="Q49" s="92" t="s">
        <v>2348</v>
      </c>
      <c r="R49" s="92"/>
      <c r="S49" s="98">
        <v>994264</v>
      </c>
      <c r="T49" s="92" t="s">
        <v>102</v>
      </c>
      <c r="U49" s="92" t="s">
        <v>438</v>
      </c>
      <c r="V49" s="92" t="s">
        <v>59</v>
      </c>
      <c r="W49" s="96">
        <v>2690</v>
      </c>
      <c r="X49" s="97"/>
      <c r="Y49" s="94" t="s">
        <v>7</v>
      </c>
      <c r="Z49" s="99">
        <v>24500</v>
      </c>
      <c r="AA49" s="99"/>
      <c r="AB49" s="98"/>
      <c r="AC49" s="117"/>
      <c r="AD49" s="97"/>
      <c r="AE49" s="94"/>
      <c r="AF49" s="94"/>
      <c r="AG49" s="100" t="s">
        <v>79</v>
      </c>
    </row>
    <row r="50" spans="1:33" s="103" customFormat="1" ht="12.75" customHeight="1" x14ac:dyDescent="0.15">
      <c r="A50" s="104"/>
      <c r="B50" s="92" t="s">
        <v>34</v>
      </c>
      <c r="C50" s="92" t="s">
        <v>3687</v>
      </c>
      <c r="D50" s="93">
        <v>45875</v>
      </c>
      <c r="E50" s="94">
        <v>7858</v>
      </c>
      <c r="F50" s="95">
        <v>40</v>
      </c>
      <c r="G50" s="93">
        <v>45929</v>
      </c>
      <c r="H50" s="93">
        <v>45935</v>
      </c>
      <c r="I50" s="105"/>
      <c r="J50" s="105"/>
      <c r="K50" s="106"/>
      <c r="L50" s="107"/>
      <c r="M50" s="105"/>
      <c r="N50" s="93"/>
      <c r="O50" s="92" t="s">
        <v>9</v>
      </c>
      <c r="P50" s="92" t="s">
        <v>8</v>
      </c>
      <c r="Q50" s="92" t="s">
        <v>2348</v>
      </c>
      <c r="R50" s="92"/>
      <c r="S50" s="98">
        <v>994264</v>
      </c>
      <c r="T50" s="92" t="s">
        <v>102</v>
      </c>
      <c r="U50" s="92" t="s">
        <v>438</v>
      </c>
      <c r="V50" s="92" t="s">
        <v>59</v>
      </c>
      <c r="W50" s="96">
        <v>2690</v>
      </c>
      <c r="X50" s="97"/>
      <c r="Y50" s="94" t="s">
        <v>7</v>
      </c>
      <c r="Z50" s="99">
        <v>24500</v>
      </c>
      <c r="AA50" s="99"/>
      <c r="AB50" s="98"/>
      <c r="AC50" s="117"/>
      <c r="AD50" s="97"/>
      <c r="AE50" s="94"/>
      <c r="AF50" s="94"/>
      <c r="AG50" s="100" t="s">
        <v>79</v>
      </c>
    </row>
    <row r="51" spans="1:33" s="103" customFormat="1" ht="12.75" customHeight="1" x14ac:dyDescent="0.15">
      <c r="A51" s="104"/>
      <c r="B51" s="92" t="s">
        <v>34</v>
      </c>
      <c r="C51" s="92" t="s">
        <v>3688</v>
      </c>
      <c r="D51" s="93">
        <v>45875</v>
      </c>
      <c r="E51" s="94">
        <v>7858</v>
      </c>
      <c r="F51" s="95">
        <v>40</v>
      </c>
      <c r="G51" s="93">
        <v>45929</v>
      </c>
      <c r="H51" s="93">
        <v>45935</v>
      </c>
      <c r="I51" s="105"/>
      <c r="J51" s="105"/>
      <c r="K51" s="106"/>
      <c r="L51" s="107"/>
      <c r="M51" s="105"/>
      <c r="N51" s="93"/>
      <c r="O51" s="92" t="s">
        <v>9</v>
      </c>
      <c r="P51" s="92" t="s">
        <v>8</v>
      </c>
      <c r="Q51" s="92" t="s">
        <v>2348</v>
      </c>
      <c r="R51" s="92"/>
      <c r="S51" s="98">
        <v>994264</v>
      </c>
      <c r="T51" s="92" t="s">
        <v>102</v>
      </c>
      <c r="U51" s="92" t="s">
        <v>438</v>
      </c>
      <c r="V51" s="92" t="s">
        <v>59</v>
      </c>
      <c r="W51" s="96">
        <v>2690</v>
      </c>
      <c r="X51" s="97"/>
      <c r="Y51" s="94" t="s">
        <v>7</v>
      </c>
      <c r="Z51" s="99">
        <v>24500</v>
      </c>
      <c r="AA51" s="99"/>
      <c r="AB51" s="98"/>
      <c r="AC51" s="117"/>
      <c r="AD51" s="97"/>
      <c r="AE51" s="94"/>
      <c r="AF51" s="94"/>
      <c r="AG51" s="100" t="s">
        <v>79</v>
      </c>
    </row>
    <row r="52" spans="1:33" s="103" customFormat="1" ht="12.75" customHeight="1" x14ac:dyDescent="0.15">
      <c r="A52" s="104"/>
      <c r="B52" s="92" t="s">
        <v>34</v>
      </c>
      <c r="C52" s="92" t="s">
        <v>3689</v>
      </c>
      <c r="D52" s="93">
        <v>45875</v>
      </c>
      <c r="E52" s="94">
        <v>7858</v>
      </c>
      <c r="F52" s="95">
        <v>40</v>
      </c>
      <c r="G52" s="93">
        <v>45929</v>
      </c>
      <c r="H52" s="93">
        <v>45935</v>
      </c>
      <c r="I52" s="105"/>
      <c r="J52" s="105"/>
      <c r="K52" s="106"/>
      <c r="L52" s="107"/>
      <c r="M52" s="105"/>
      <c r="N52" s="93"/>
      <c r="O52" s="92" t="s">
        <v>9</v>
      </c>
      <c r="P52" s="92" t="s">
        <v>8</v>
      </c>
      <c r="Q52" s="92" t="s">
        <v>2348</v>
      </c>
      <c r="R52" s="92"/>
      <c r="S52" s="98">
        <v>994264</v>
      </c>
      <c r="T52" s="92" t="s">
        <v>102</v>
      </c>
      <c r="U52" s="92" t="s">
        <v>438</v>
      </c>
      <c r="V52" s="92" t="s">
        <v>59</v>
      </c>
      <c r="W52" s="96">
        <v>2690</v>
      </c>
      <c r="X52" s="97"/>
      <c r="Y52" s="94" t="s">
        <v>7</v>
      </c>
      <c r="Z52" s="99">
        <v>24500</v>
      </c>
      <c r="AA52" s="99"/>
      <c r="AB52" s="98"/>
      <c r="AC52" s="117"/>
      <c r="AD52" s="97"/>
      <c r="AE52" s="94"/>
      <c r="AF52" s="94"/>
      <c r="AG52" s="100" t="s">
        <v>79</v>
      </c>
    </row>
    <row r="53" spans="1:33" s="103" customFormat="1" ht="12.75" customHeight="1" x14ac:dyDescent="0.15">
      <c r="A53" s="104"/>
      <c r="B53" s="92" t="s">
        <v>34</v>
      </c>
      <c r="C53" s="92" t="s">
        <v>3690</v>
      </c>
      <c r="D53" s="93">
        <v>45875</v>
      </c>
      <c r="E53" s="94">
        <v>7858</v>
      </c>
      <c r="F53" s="95">
        <v>36</v>
      </c>
      <c r="G53" s="93">
        <v>45901</v>
      </c>
      <c r="H53" s="93">
        <v>45907</v>
      </c>
      <c r="I53" s="105"/>
      <c r="J53" s="105"/>
      <c r="K53" s="106"/>
      <c r="L53" s="107"/>
      <c r="M53" s="105"/>
      <c r="N53" s="93"/>
      <c r="O53" s="92" t="s">
        <v>9</v>
      </c>
      <c r="P53" s="92" t="s">
        <v>8</v>
      </c>
      <c r="Q53" s="92" t="s">
        <v>2348</v>
      </c>
      <c r="R53" s="92"/>
      <c r="S53" s="98">
        <v>994264</v>
      </c>
      <c r="T53" s="92" t="s">
        <v>102</v>
      </c>
      <c r="U53" s="92" t="s">
        <v>438</v>
      </c>
      <c r="V53" s="92" t="s">
        <v>59</v>
      </c>
      <c r="W53" s="96">
        <v>2690</v>
      </c>
      <c r="X53" s="97"/>
      <c r="Y53" s="94" t="s">
        <v>7</v>
      </c>
      <c r="Z53" s="99">
        <v>24500</v>
      </c>
      <c r="AA53" s="99"/>
      <c r="AB53" s="98"/>
      <c r="AC53" s="117"/>
      <c r="AD53" s="97"/>
      <c r="AE53" s="94"/>
      <c r="AF53" s="94"/>
      <c r="AG53" s="100" t="s">
        <v>79</v>
      </c>
    </row>
    <row r="54" spans="1:33" s="103" customFormat="1" ht="12.75" customHeight="1" x14ac:dyDescent="0.15">
      <c r="A54" s="104"/>
      <c r="B54" s="92" t="s">
        <v>34</v>
      </c>
      <c r="C54" s="92" t="s">
        <v>3691</v>
      </c>
      <c r="D54" s="93">
        <v>45875</v>
      </c>
      <c r="E54" s="94">
        <v>7858</v>
      </c>
      <c r="F54" s="95">
        <v>36</v>
      </c>
      <c r="G54" s="93">
        <v>45901</v>
      </c>
      <c r="H54" s="93">
        <v>45907</v>
      </c>
      <c r="I54" s="105"/>
      <c r="J54" s="105"/>
      <c r="K54" s="106"/>
      <c r="L54" s="107"/>
      <c r="M54" s="105"/>
      <c r="N54" s="93"/>
      <c r="O54" s="92" t="s">
        <v>9</v>
      </c>
      <c r="P54" s="92" t="s">
        <v>8</v>
      </c>
      <c r="Q54" s="92" t="s">
        <v>2348</v>
      </c>
      <c r="R54" s="92"/>
      <c r="S54" s="98">
        <v>994264</v>
      </c>
      <c r="T54" s="92" t="s">
        <v>102</v>
      </c>
      <c r="U54" s="92" t="s">
        <v>438</v>
      </c>
      <c r="V54" s="92" t="s">
        <v>59</v>
      </c>
      <c r="W54" s="96">
        <v>2690</v>
      </c>
      <c r="X54" s="97"/>
      <c r="Y54" s="94" t="s">
        <v>7</v>
      </c>
      <c r="Z54" s="99">
        <v>24500</v>
      </c>
      <c r="AA54" s="99"/>
      <c r="AB54" s="98"/>
      <c r="AC54" s="117"/>
      <c r="AD54" s="97"/>
      <c r="AE54" s="94"/>
      <c r="AF54" s="94"/>
      <c r="AG54" s="100" t="s">
        <v>79</v>
      </c>
    </row>
    <row r="55" spans="1:33" s="103" customFormat="1" ht="12.75" customHeight="1" x14ac:dyDescent="0.15">
      <c r="A55" s="104"/>
      <c r="B55" s="92" t="s">
        <v>34</v>
      </c>
      <c r="C55" s="92" t="s">
        <v>3692</v>
      </c>
      <c r="D55" s="93">
        <v>45875</v>
      </c>
      <c r="E55" s="94">
        <v>7858</v>
      </c>
      <c r="F55" s="95">
        <v>37</v>
      </c>
      <c r="G55" s="93">
        <v>45908</v>
      </c>
      <c r="H55" s="93">
        <v>45914</v>
      </c>
      <c r="I55" s="105"/>
      <c r="J55" s="105"/>
      <c r="K55" s="106"/>
      <c r="L55" s="107"/>
      <c r="M55" s="105"/>
      <c r="N55" s="93"/>
      <c r="O55" s="92" t="s">
        <v>9</v>
      </c>
      <c r="P55" s="92" t="s">
        <v>8</v>
      </c>
      <c r="Q55" s="92" t="s">
        <v>2348</v>
      </c>
      <c r="R55" s="92"/>
      <c r="S55" s="98">
        <v>994264</v>
      </c>
      <c r="T55" s="92" t="s">
        <v>102</v>
      </c>
      <c r="U55" s="92" t="s">
        <v>438</v>
      </c>
      <c r="V55" s="92" t="s">
        <v>59</v>
      </c>
      <c r="W55" s="96">
        <v>2690</v>
      </c>
      <c r="X55" s="97"/>
      <c r="Y55" s="94" t="s">
        <v>7</v>
      </c>
      <c r="Z55" s="99">
        <v>24500</v>
      </c>
      <c r="AA55" s="99"/>
      <c r="AB55" s="98"/>
      <c r="AC55" s="117"/>
      <c r="AD55" s="97"/>
      <c r="AE55" s="94"/>
      <c r="AF55" s="94"/>
      <c r="AG55" s="100" t="s">
        <v>79</v>
      </c>
    </row>
    <row r="56" spans="1:33" s="103" customFormat="1" ht="12.75" customHeight="1" x14ac:dyDescent="0.15">
      <c r="A56" s="104"/>
      <c r="B56" s="92" t="s">
        <v>34</v>
      </c>
      <c r="C56" s="92" t="s">
        <v>3693</v>
      </c>
      <c r="D56" s="93">
        <v>45875</v>
      </c>
      <c r="E56" s="94">
        <v>7858</v>
      </c>
      <c r="F56" s="95">
        <v>37</v>
      </c>
      <c r="G56" s="93">
        <v>45908</v>
      </c>
      <c r="H56" s="93">
        <v>45914</v>
      </c>
      <c r="I56" s="105"/>
      <c r="J56" s="105"/>
      <c r="K56" s="106"/>
      <c r="L56" s="107"/>
      <c r="M56" s="105"/>
      <c r="N56" s="93"/>
      <c r="O56" s="92" t="s">
        <v>9</v>
      </c>
      <c r="P56" s="92" t="s">
        <v>8</v>
      </c>
      <c r="Q56" s="92" t="s">
        <v>2348</v>
      </c>
      <c r="R56" s="92"/>
      <c r="S56" s="98">
        <v>994264</v>
      </c>
      <c r="T56" s="92" t="s">
        <v>102</v>
      </c>
      <c r="U56" s="92" t="s">
        <v>438</v>
      </c>
      <c r="V56" s="92" t="s">
        <v>59</v>
      </c>
      <c r="W56" s="96">
        <v>2690</v>
      </c>
      <c r="X56" s="97"/>
      <c r="Y56" s="94" t="s">
        <v>7</v>
      </c>
      <c r="Z56" s="99">
        <v>24500</v>
      </c>
      <c r="AA56" s="99"/>
      <c r="AB56" s="98"/>
      <c r="AC56" s="117"/>
      <c r="AD56" s="97"/>
      <c r="AE56" s="94"/>
      <c r="AF56" s="94"/>
      <c r="AG56" s="100" t="s">
        <v>79</v>
      </c>
    </row>
    <row r="57" spans="1:33" s="103" customFormat="1" ht="12.75" customHeight="1" x14ac:dyDescent="0.15">
      <c r="A57" s="104"/>
      <c r="B57" s="92" t="s">
        <v>34</v>
      </c>
      <c r="C57" s="92" t="s">
        <v>3694</v>
      </c>
      <c r="D57" s="93">
        <v>45875</v>
      </c>
      <c r="E57" s="94">
        <v>7858</v>
      </c>
      <c r="F57" s="95">
        <v>37</v>
      </c>
      <c r="G57" s="93">
        <v>45908</v>
      </c>
      <c r="H57" s="93">
        <v>45914</v>
      </c>
      <c r="I57" s="105"/>
      <c r="J57" s="105"/>
      <c r="K57" s="106"/>
      <c r="L57" s="107"/>
      <c r="M57" s="105"/>
      <c r="N57" s="93"/>
      <c r="O57" s="92" t="s">
        <v>9</v>
      </c>
      <c r="P57" s="92" t="s">
        <v>8</v>
      </c>
      <c r="Q57" s="92" t="s">
        <v>2348</v>
      </c>
      <c r="R57" s="92"/>
      <c r="S57" s="98">
        <v>994264</v>
      </c>
      <c r="T57" s="92" t="s">
        <v>102</v>
      </c>
      <c r="U57" s="92" t="s">
        <v>438</v>
      </c>
      <c r="V57" s="92" t="s">
        <v>59</v>
      </c>
      <c r="W57" s="96">
        <v>2690</v>
      </c>
      <c r="X57" s="97"/>
      <c r="Y57" s="94" t="s">
        <v>7</v>
      </c>
      <c r="Z57" s="99">
        <v>24500</v>
      </c>
      <c r="AA57" s="99"/>
      <c r="AB57" s="98"/>
      <c r="AC57" s="117"/>
      <c r="AD57" s="97"/>
      <c r="AE57" s="94"/>
      <c r="AF57" s="94"/>
      <c r="AG57" s="100" t="s">
        <v>79</v>
      </c>
    </row>
    <row r="58" spans="1:33" s="103" customFormat="1" ht="12.75" customHeight="1" x14ac:dyDescent="0.15">
      <c r="A58" s="104"/>
      <c r="B58" s="92" t="s">
        <v>34</v>
      </c>
      <c r="C58" s="92" t="s">
        <v>3695</v>
      </c>
      <c r="D58" s="93">
        <v>45875</v>
      </c>
      <c r="E58" s="94">
        <v>7858</v>
      </c>
      <c r="F58" s="95">
        <v>38</v>
      </c>
      <c r="G58" s="93">
        <v>45915</v>
      </c>
      <c r="H58" s="93">
        <v>45921</v>
      </c>
      <c r="I58" s="105"/>
      <c r="J58" s="105"/>
      <c r="K58" s="106"/>
      <c r="L58" s="107"/>
      <c r="M58" s="105"/>
      <c r="N58" s="93"/>
      <c r="O58" s="92" t="s">
        <v>9</v>
      </c>
      <c r="P58" s="92" t="s">
        <v>8</v>
      </c>
      <c r="Q58" s="92" t="s">
        <v>2348</v>
      </c>
      <c r="R58" s="92"/>
      <c r="S58" s="98">
        <v>994264</v>
      </c>
      <c r="T58" s="92" t="s">
        <v>102</v>
      </c>
      <c r="U58" s="92" t="s">
        <v>438</v>
      </c>
      <c r="V58" s="92" t="s">
        <v>59</v>
      </c>
      <c r="W58" s="96">
        <v>2690</v>
      </c>
      <c r="X58" s="97"/>
      <c r="Y58" s="94" t="s">
        <v>7</v>
      </c>
      <c r="Z58" s="99">
        <v>24500</v>
      </c>
      <c r="AA58" s="99"/>
      <c r="AB58" s="98"/>
      <c r="AC58" s="117"/>
      <c r="AD58" s="97"/>
      <c r="AE58" s="94"/>
      <c r="AF58" s="94"/>
      <c r="AG58" s="100" t="s">
        <v>79</v>
      </c>
    </row>
    <row r="59" spans="1:33" s="103" customFormat="1" ht="12.75" customHeight="1" x14ac:dyDescent="0.15">
      <c r="A59" s="104"/>
      <c r="B59" s="92" t="s">
        <v>34</v>
      </c>
      <c r="C59" s="92" t="s">
        <v>3696</v>
      </c>
      <c r="D59" s="93">
        <v>45875</v>
      </c>
      <c r="E59" s="94">
        <v>7858</v>
      </c>
      <c r="F59" s="95">
        <v>38</v>
      </c>
      <c r="G59" s="93">
        <v>45915</v>
      </c>
      <c r="H59" s="93">
        <v>45921</v>
      </c>
      <c r="I59" s="105"/>
      <c r="J59" s="105"/>
      <c r="K59" s="106"/>
      <c r="L59" s="107"/>
      <c r="M59" s="105"/>
      <c r="N59" s="93"/>
      <c r="O59" s="92" t="s">
        <v>9</v>
      </c>
      <c r="P59" s="92" t="s">
        <v>8</v>
      </c>
      <c r="Q59" s="92" t="s">
        <v>2348</v>
      </c>
      <c r="R59" s="92"/>
      <c r="S59" s="98">
        <v>994264</v>
      </c>
      <c r="T59" s="92" t="s">
        <v>102</v>
      </c>
      <c r="U59" s="92" t="s">
        <v>438</v>
      </c>
      <c r="V59" s="92" t="s">
        <v>59</v>
      </c>
      <c r="W59" s="96">
        <v>2690</v>
      </c>
      <c r="X59" s="97"/>
      <c r="Y59" s="94" t="s">
        <v>7</v>
      </c>
      <c r="Z59" s="99">
        <v>24500</v>
      </c>
      <c r="AA59" s="99"/>
      <c r="AB59" s="98"/>
      <c r="AC59" s="117"/>
      <c r="AD59" s="97"/>
      <c r="AE59" s="94"/>
      <c r="AF59" s="94"/>
      <c r="AG59" s="100" t="s">
        <v>79</v>
      </c>
    </row>
    <row r="60" spans="1:33" s="103" customFormat="1" ht="12.75" customHeight="1" x14ac:dyDescent="0.15">
      <c r="A60" s="104"/>
      <c r="B60" s="92" t="s">
        <v>34</v>
      </c>
      <c r="C60" s="92" t="s">
        <v>3697</v>
      </c>
      <c r="D60" s="93">
        <v>45875</v>
      </c>
      <c r="E60" s="94">
        <v>7858</v>
      </c>
      <c r="F60" s="95">
        <v>38</v>
      </c>
      <c r="G60" s="93">
        <v>45915</v>
      </c>
      <c r="H60" s="93">
        <v>45921</v>
      </c>
      <c r="I60" s="105"/>
      <c r="J60" s="105"/>
      <c r="K60" s="106"/>
      <c r="L60" s="107"/>
      <c r="M60" s="105"/>
      <c r="N60" s="93"/>
      <c r="O60" s="92" t="s">
        <v>9</v>
      </c>
      <c r="P60" s="92" t="s">
        <v>8</v>
      </c>
      <c r="Q60" s="92" t="s">
        <v>2348</v>
      </c>
      <c r="R60" s="92"/>
      <c r="S60" s="98">
        <v>994264</v>
      </c>
      <c r="T60" s="92" t="s">
        <v>102</v>
      </c>
      <c r="U60" s="92" t="s">
        <v>438</v>
      </c>
      <c r="V60" s="92" t="s">
        <v>59</v>
      </c>
      <c r="W60" s="96">
        <v>2690</v>
      </c>
      <c r="X60" s="97"/>
      <c r="Y60" s="94" t="s">
        <v>7</v>
      </c>
      <c r="Z60" s="99">
        <v>24500</v>
      </c>
      <c r="AA60" s="99"/>
      <c r="AB60" s="98"/>
      <c r="AC60" s="117"/>
      <c r="AD60" s="97"/>
      <c r="AE60" s="94"/>
      <c r="AF60" s="94"/>
      <c r="AG60" s="100" t="s">
        <v>79</v>
      </c>
    </row>
    <row r="61" spans="1:33" s="103" customFormat="1" ht="12.75" customHeight="1" x14ac:dyDescent="0.15">
      <c r="A61" s="104" t="s">
        <v>2394</v>
      </c>
      <c r="B61" s="92" t="s">
        <v>1091</v>
      </c>
      <c r="C61" s="92" t="s">
        <v>3710</v>
      </c>
      <c r="D61" s="93">
        <v>45880</v>
      </c>
      <c r="E61" s="94">
        <v>7865</v>
      </c>
      <c r="F61" s="95">
        <v>37</v>
      </c>
      <c r="G61" s="93">
        <v>45908</v>
      </c>
      <c r="H61" s="93">
        <v>45914</v>
      </c>
      <c r="I61" s="105"/>
      <c r="J61" s="105"/>
      <c r="K61" s="106"/>
      <c r="L61" s="107"/>
      <c r="M61" s="105"/>
      <c r="N61" s="93"/>
      <c r="O61" s="92" t="s">
        <v>9</v>
      </c>
      <c r="P61" s="92" t="s">
        <v>8</v>
      </c>
      <c r="Q61" s="92" t="s">
        <v>35</v>
      </c>
      <c r="R61" s="92"/>
      <c r="S61" s="98">
        <v>70130</v>
      </c>
      <c r="T61" s="92" t="s">
        <v>11</v>
      </c>
      <c r="U61" s="92" t="s">
        <v>438</v>
      </c>
      <c r="V61" s="92" t="s">
        <v>37</v>
      </c>
      <c r="W61" s="96">
        <v>2300</v>
      </c>
      <c r="X61" s="97"/>
      <c r="Y61" s="94" t="s">
        <v>7</v>
      </c>
      <c r="Z61" s="99">
        <v>24500</v>
      </c>
      <c r="AA61" s="99"/>
      <c r="AB61" s="98"/>
      <c r="AC61" s="117"/>
      <c r="AD61" s="97"/>
      <c r="AE61" s="94"/>
      <c r="AF61" s="94"/>
      <c r="AG61" s="100" t="s">
        <v>79</v>
      </c>
    </row>
    <row r="62" spans="1:33" s="103" customFormat="1" ht="12.75" customHeight="1" x14ac:dyDescent="0.15">
      <c r="A62" s="104" t="s">
        <v>2394</v>
      </c>
      <c r="B62" s="92" t="s">
        <v>1091</v>
      </c>
      <c r="C62" s="92" t="s">
        <v>3712</v>
      </c>
      <c r="D62" s="93">
        <v>45880</v>
      </c>
      <c r="E62" s="94">
        <v>7865</v>
      </c>
      <c r="F62" s="95">
        <v>37</v>
      </c>
      <c r="G62" s="93">
        <v>45908</v>
      </c>
      <c r="H62" s="93">
        <v>45914</v>
      </c>
      <c r="I62" s="105"/>
      <c r="J62" s="105"/>
      <c r="K62" s="106"/>
      <c r="L62" s="107"/>
      <c r="M62" s="105"/>
      <c r="N62" s="93"/>
      <c r="O62" s="92" t="s">
        <v>9</v>
      </c>
      <c r="P62" s="92" t="s">
        <v>8</v>
      </c>
      <c r="Q62" s="92" t="s">
        <v>35</v>
      </c>
      <c r="R62" s="92"/>
      <c r="S62" s="98">
        <v>586307</v>
      </c>
      <c r="T62" s="92" t="s">
        <v>13</v>
      </c>
      <c r="U62" s="92" t="s">
        <v>438</v>
      </c>
      <c r="V62" s="92" t="s">
        <v>12</v>
      </c>
      <c r="W62" s="96">
        <v>2480</v>
      </c>
      <c r="X62" s="97"/>
      <c r="Y62" s="94" t="s">
        <v>7</v>
      </c>
      <c r="Z62" s="99">
        <v>24500</v>
      </c>
      <c r="AA62" s="99"/>
      <c r="AB62" s="98"/>
      <c r="AC62" s="117"/>
      <c r="AD62" s="97"/>
      <c r="AE62" s="94"/>
      <c r="AF62" s="94"/>
      <c r="AG62" s="100" t="s">
        <v>79</v>
      </c>
    </row>
    <row r="63" spans="1:33" s="103" customFormat="1" ht="12.75" customHeight="1" x14ac:dyDescent="0.15">
      <c r="A63" s="104" t="s">
        <v>2394</v>
      </c>
      <c r="B63" s="92" t="s">
        <v>1091</v>
      </c>
      <c r="C63" s="92" t="s">
        <v>3713</v>
      </c>
      <c r="D63" s="93">
        <v>45880</v>
      </c>
      <c r="E63" s="94">
        <v>7865</v>
      </c>
      <c r="F63" s="95">
        <v>38</v>
      </c>
      <c r="G63" s="93">
        <v>45915</v>
      </c>
      <c r="H63" s="93">
        <v>45921</v>
      </c>
      <c r="I63" s="105"/>
      <c r="J63" s="105"/>
      <c r="K63" s="106"/>
      <c r="L63" s="107"/>
      <c r="M63" s="105"/>
      <c r="N63" s="93"/>
      <c r="O63" s="92" t="s">
        <v>9</v>
      </c>
      <c r="P63" s="92" t="s">
        <v>8</v>
      </c>
      <c r="Q63" s="92" t="s">
        <v>35</v>
      </c>
      <c r="R63" s="92"/>
      <c r="S63" s="98">
        <v>586340</v>
      </c>
      <c r="T63" s="92" t="s">
        <v>39</v>
      </c>
      <c r="U63" s="92" t="s">
        <v>438</v>
      </c>
      <c r="V63" s="92" t="s">
        <v>40</v>
      </c>
      <c r="W63" s="96">
        <v>3450</v>
      </c>
      <c r="X63" s="97"/>
      <c r="Y63" s="94" t="s">
        <v>7</v>
      </c>
      <c r="Z63" s="99">
        <v>24500</v>
      </c>
      <c r="AA63" s="99"/>
      <c r="AB63" s="98"/>
      <c r="AC63" s="117"/>
      <c r="AD63" s="97"/>
      <c r="AE63" s="94"/>
      <c r="AF63" s="94"/>
      <c r="AG63" s="100" t="s">
        <v>79</v>
      </c>
    </row>
    <row r="64" spans="1:33" s="103" customFormat="1" ht="12.75" customHeight="1" x14ac:dyDescent="0.15">
      <c r="A64" s="104"/>
      <c r="B64" s="92" t="s">
        <v>2522</v>
      </c>
      <c r="C64" s="92" t="s">
        <v>3376</v>
      </c>
      <c r="D64" s="93">
        <v>45853</v>
      </c>
      <c r="E64" s="94">
        <v>7833</v>
      </c>
      <c r="F64" s="95">
        <v>37</v>
      </c>
      <c r="G64" s="93">
        <v>45908</v>
      </c>
      <c r="H64" s="93">
        <v>45914</v>
      </c>
      <c r="I64" s="105"/>
      <c r="J64" s="105"/>
      <c r="K64" s="106"/>
      <c r="L64" s="107"/>
      <c r="M64" s="105"/>
      <c r="N64" s="93"/>
      <c r="O64" s="92" t="s">
        <v>9</v>
      </c>
      <c r="P64" s="92" t="s">
        <v>8</v>
      </c>
      <c r="Q64" s="92" t="s">
        <v>35</v>
      </c>
      <c r="R64" s="92"/>
      <c r="S64" s="98">
        <v>586340</v>
      </c>
      <c r="T64" s="92" t="s">
        <v>39</v>
      </c>
      <c r="U64" s="92" t="s">
        <v>438</v>
      </c>
      <c r="V64" s="92" t="s">
        <v>40</v>
      </c>
      <c r="W64" s="96">
        <v>3350</v>
      </c>
      <c r="X64" s="97"/>
      <c r="Y64" s="94" t="s">
        <v>7</v>
      </c>
      <c r="Z64" s="99">
        <v>24500</v>
      </c>
      <c r="AA64" s="99"/>
      <c r="AB64" s="98"/>
      <c r="AC64" s="117"/>
      <c r="AD64" s="97"/>
      <c r="AE64" s="94"/>
      <c r="AF64" s="94"/>
      <c r="AG64" s="100" t="s">
        <v>79</v>
      </c>
    </row>
    <row r="65" spans="1:33" s="103" customFormat="1" ht="12.75" customHeight="1" x14ac:dyDescent="0.15">
      <c r="A65" s="104" t="s">
        <v>2394</v>
      </c>
      <c r="B65" s="92" t="s">
        <v>50</v>
      </c>
      <c r="C65" s="92" t="s">
        <v>3722</v>
      </c>
      <c r="D65" s="93">
        <v>45875</v>
      </c>
      <c r="E65" s="94">
        <v>7855</v>
      </c>
      <c r="F65" s="95">
        <v>38</v>
      </c>
      <c r="G65" s="93">
        <v>45915</v>
      </c>
      <c r="H65" s="93">
        <v>45921</v>
      </c>
      <c r="I65" s="105"/>
      <c r="J65" s="105"/>
      <c r="K65" s="106"/>
      <c r="L65" s="107"/>
      <c r="M65" s="105"/>
      <c r="N65" s="93"/>
      <c r="O65" s="92" t="s">
        <v>9</v>
      </c>
      <c r="P65" s="92" t="s">
        <v>8</v>
      </c>
      <c r="Q65" s="92" t="s">
        <v>35</v>
      </c>
      <c r="R65" s="92"/>
      <c r="S65" s="98">
        <v>70130</v>
      </c>
      <c r="T65" s="92" t="s">
        <v>11</v>
      </c>
      <c r="U65" s="92" t="s">
        <v>438</v>
      </c>
      <c r="V65" s="92" t="s">
        <v>37</v>
      </c>
      <c r="W65" s="96">
        <v>2320</v>
      </c>
      <c r="X65" s="97"/>
      <c r="Y65" s="94" t="s">
        <v>7</v>
      </c>
      <c r="Z65" s="99">
        <v>24500</v>
      </c>
      <c r="AA65" s="99"/>
      <c r="AB65" s="98"/>
      <c r="AC65" s="117"/>
      <c r="AD65" s="97"/>
      <c r="AE65" s="94"/>
      <c r="AF65" s="94"/>
      <c r="AG65" s="100" t="s">
        <v>79</v>
      </c>
    </row>
    <row r="66" spans="1:33" s="103" customFormat="1" ht="12.75" customHeight="1" x14ac:dyDescent="0.15">
      <c r="A66" s="104" t="s">
        <v>2394</v>
      </c>
      <c r="B66" s="92" t="s">
        <v>50</v>
      </c>
      <c r="C66" s="92" t="s">
        <v>3723</v>
      </c>
      <c r="D66" s="93">
        <v>45875</v>
      </c>
      <c r="E66" s="94">
        <v>7855</v>
      </c>
      <c r="F66" s="95">
        <v>38</v>
      </c>
      <c r="G66" s="93">
        <v>45915</v>
      </c>
      <c r="H66" s="93">
        <v>45921</v>
      </c>
      <c r="I66" s="105"/>
      <c r="J66" s="105"/>
      <c r="K66" s="106"/>
      <c r="L66" s="107"/>
      <c r="M66" s="105"/>
      <c r="N66" s="93"/>
      <c r="O66" s="92" t="s">
        <v>9</v>
      </c>
      <c r="P66" s="92" t="s">
        <v>8</v>
      </c>
      <c r="Q66" s="92" t="s">
        <v>35</v>
      </c>
      <c r="R66" s="92"/>
      <c r="S66" s="98">
        <v>586307</v>
      </c>
      <c r="T66" s="92" t="s">
        <v>13</v>
      </c>
      <c r="U66" s="92" t="s">
        <v>438</v>
      </c>
      <c r="V66" s="92" t="s">
        <v>12</v>
      </c>
      <c r="W66" s="96">
        <v>2480</v>
      </c>
      <c r="X66" s="97"/>
      <c r="Y66" s="94" t="s">
        <v>7</v>
      </c>
      <c r="Z66" s="99">
        <v>24500</v>
      </c>
      <c r="AA66" s="99"/>
      <c r="AB66" s="98"/>
      <c r="AC66" s="117"/>
      <c r="AD66" s="97"/>
      <c r="AE66" s="94"/>
      <c r="AF66" s="94"/>
      <c r="AG66" s="100" t="s">
        <v>79</v>
      </c>
    </row>
    <row r="67" spans="1:33" s="103" customFormat="1" ht="12.75" customHeight="1" x14ac:dyDescent="0.15">
      <c r="A67" s="104" t="s">
        <v>2394</v>
      </c>
      <c r="B67" s="92" t="s">
        <v>50</v>
      </c>
      <c r="C67" s="92" t="s">
        <v>3724</v>
      </c>
      <c r="D67" s="93">
        <v>45875</v>
      </c>
      <c r="E67" s="94">
        <v>7855</v>
      </c>
      <c r="F67" s="95">
        <v>38</v>
      </c>
      <c r="G67" s="93">
        <v>45915</v>
      </c>
      <c r="H67" s="93">
        <v>45921</v>
      </c>
      <c r="I67" s="105"/>
      <c r="J67" s="105"/>
      <c r="K67" s="106"/>
      <c r="L67" s="107"/>
      <c r="M67" s="105"/>
      <c r="N67" s="93"/>
      <c r="O67" s="92" t="s">
        <v>9</v>
      </c>
      <c r="P67" s="92" t="s">
        <v>8</v>
      </c>
      <c r="Q67" s="92" t="s">
        <v>35</v>
      </c>
      <c r="R67" s="92"/>
      <c r="S67" s="98">
        <v>994488</v>
      </c>
      <c r="T67" s="92" t="s">
        <v>234</v>
      </c>
      <c r="U67" s="92" t="s">
        <v>438</v>
      </c>
      <c r="V67" s="92" t="s">
        <v>1315</v>
      </c>
      <c r="W67" s="96">
        <v>1680</v>
      </c>
      <c r="X67" s="97"/>
      <c r="Y67" s="94" t="s">
        <v>7</v>
      </c>
      <c r="Z67" s="99">
        <v>24500</v>
      </c>
      <c r="AA67" s="99"/>
      <c r="AB67" s="98"/>
      <c r="AC67" s="117"/>
      <c r="AD67" s="97"/>
      <c r="AE67" s="94"/>
      <c r="AF67" s="94"/>
      <c r="AG67" s="100" t="s">
        <v>79</v>
      </c>
    </row>
    <row r="68" spans="1:33" s="103" customFormat="1" ht="12.75" customHeight="1" x14ac:dyDescent="0.15">
      <c r="A68" s="104"/>
      <c r="B68" s="92" t="s">
        <v>1545</v>
      </c>
      <c r="C68" s="92" t="s">
        <v>3205</v>
      </c>
      <c r="D68" s="93">
        <v>45846</v>
      </c>
      <c r="E68" s="94">
        <v>7812</v>
      </c>
      <c r="F68" s="95">
        <v>36</v>
      </c>
      <c r="G68" s="93">
        <v>45901</v>
      </c>
      <c r="H68" s="93">
        <v>45907</v>
      </c>
      <c r="I68" s="105"/>
      <c r="J68" s="105"/>
      <c r="K68" s="106"/>
      <c r="L68" s="107"/>
      <c r="M68" s="105"/>
      <c r="N68" s="93"/>
      <c r="O68" s="92" t="s">
        <v>9</v>
      </c>
      <c r="P68" s="92" t="s">
        <v>8</v>
      </c>
      <c r="Q68" s="92" t="s">
        <v>35</v>
      </c>
      <c r="R68" s="92"/>
      <c r="S68" s="98">
        <v>70130</v>
      </c>
      <c r="T68" s="92" t="s">
        <v>11</v>
      </c>
      <c r="U68" s="92" t="s">
        <v>438</v>
      </c>
      <c r="V68" s="92" t="s">
        <v>37</v>
      </c>
      <c r="W68" s="96">
        <v>2320</v>
      </c>
      <c r="X68" s="97"/>
      <c r="Y68" s="94" t="s">
        <v>7</v>
      </c>
      <c r="Z68" s="99">
        <v>24500</v>
      </c>
      <c r="AA68" s="99"/>
      <c r="AB68" s="98"/>
      <c r="AC68" s="117"/>
      <c r="AD68" s="97"/>
      <c r="AE68" s="94"/>
      <c r="AF68" s="94"/>
      <c r="AG68" s="100" t="s">
        <v>79</v>
      </c>
    </row>
    <row r="69" spans="1:33" s="103" customFormat="1" ht="12.75" customHeight="1" x14ac:dyDescent="0.15">
      <c r="A69" s="104"/>
      <c r="B69" s="92" t="s">
        <v>36</v>
      </c>
      <c r="C69" s="92" t="s">
        <v>3163</v>
      </c>
      <c r="D69" s="93">
        <v>45841</v>
      </c>
      <c r="E69" s="94">
        <v>7795</v>
      </c>
      <c r="F69" s="95">
        <v>36</v>
      </c>
      <c r="G69" s="93">
        <v>45891</v>
      </c>
      <c r="H69" s="93">
        <v>45906</v>
      </c>
      <c r="I69" s="105">
        <v>45891</v>
      </c>
      <c r="J69" s="105">
        <v>45891</v>
      </c>
      <c r="K69" s="106"/>
      <c r="L69" s="107"/>
      <c r="M69" s="105"/>
      <c r="N69" s="93"/>
      <c r="O69" s="92" t="s">
        <v>9</v>
      </c>
      <c r="P69" s="92" t="s">
        <v>8</v>
      </c>
      <c r="Q69" s="92" t="s">
        <v>35</v>
      </c>
      <c r="R69" s="92"/>
      <c r="S69" s="98">
        <v>586340</v>
      </c>
      <c r="T69" s="92" t="s">
        <v>39</v>
      </c>
      <c r="U69" s="92" t="s">
        <v>438</v>
      </c>
      <c r="V69" s="92" t="s">
        <v>40</v>
      </c>
      <c r="W69" s="96">
        <v>3400</v>
      </c>
      <c r="X69" s="97">
        <v>15</v>
      </c>
      <c r="Y69" s="94" t="s">
        <v>7</v>
      </c>
      <c r="Z69" s="99">
        <v>24500</v>
      </c>
      <c r="AA69" s="99">
        <v>24500</v>
      </c>
      <c r="AB69" s="98">
        <v>1256</v>
      </c>
      <c r="AC69" s="117"/>
      <c r="AD69" s="97">
        <v>1001408</v>
      </c>
      <c r="AE69" s="94"/>
      <c r="AF69" s="94"/>
      <c r="AG69" s="100" t="s">
        <v>2470</v>
      </c>
    </row>
    <row r="70" spans="1:33" s="103" customFormat="1" ht="12.75" customHeight="1" x14ac:dyDescent="0.15">
      <c r="A70" s="104" t="s">
        <v>2394</v>
      </c>
      <c r="B70" s="92" t="s">
        <v>36</v>
      </c>
      <c r="C70" s="92" t="s">
        <v>3739</v>
      </c>
      <c r="D70" s="93">
        <v>45880</v>
      </c>
      <c r="E70" s="94">
        <v>7863</v>
      </c>
      <c r="F70" s="95">
        <v>38</v>
      </c>
      <c r="G70" s="93">
        <v>45915</v>
      </c>
      <c r="H70" s="93">
        <v>45921</v>
      </c>
      <c r="I70" s="105"/>
      <c r="J70" s="105"/>
      <c r="K70" s="106"/>
      <c r="L70" s="107"/>
      <c r="M70" s="105"/>
      <c r="N70" s="93"/>
      <c r="O70" s="92" t="s">
        <v>9</v>
      </c>
      <c r="P70" s="92" t="s">
        <v>8</v>
      </c>
      <c r="Q70" s="92" t="s">
        <v>35</v>
      </c>
      <c r="R70" s="92"/>
      <c r="S70" s="98">
        <v>586340</v>
      </c>
      <c r="T70" s="92" t="s">
        <v>39</v>
      </c>
      <c r="U70" s="92" t="s">
        <v>438</v>
      </c>
      <c r="V70" s="92" t="s">
        <v>40</v>
      </c>
      <c r="W70" s="96">
        <v>3350</v>
      </c>
      <c r="X70" s="97"/>
      <c r="Y70" s="94" t="s">
        <v>7</v>
      </c>
      <c r="Z70" s="99">
        <v>12000</v>
      </c>
      <c r="AA70" s="99"/>
      <c r="AB70" s="98"/>
      <c r="AC70" s="117"/>
      <c r="AD70" s="97"/>
      <c r="AE70" s="94"/>
      <c r="AF70" s="94"/>
      <c r="AG70" s="100" t="s">
        <v>79</v>
      </c>
    </row>
    <row r="71" spans="1:33" s="103" customFormat="1" ht="12.75" customHeight="1" x14ac:dyDescent="0.15">
      <c r="A71" s="104" t="s">
        <v>2394</v>
      </c>
      <c r="B71" s="92" t="s">
        <v>36</v>
      </c>
      <c r="C71" s="92" t="s">
        <v>3740</v>
      </c>
      <c r="D71" s="93">
        <v>45880</v>
      </c>
      <c r="E71" s="94">
        <v>7863</v>
      </c>
      <c r="F71" s="95">
        <v>38</v>
      </c>
      <c r="G71" s="93">
        <v>45915</v>
      </c>
      <c r="H71" s="93">
        <v>45921</v>
      </c>
      <c r="I71" s="105"/>
      <c r="J71" s="105"/>
      <c r="K71" s="106"/>
      <c r="L71" s="107"/>
      <c r="M71" s="105"/>
      <c r="N71" s="93"/>
      <c r="O71" s="92" t="s">
        <v>9</v>
      </c>
      <c r="P71" s="92" t="s">
        <v>8</v>
      </c>
      <c r="Q71" s="92" t="s">
        <v>35</v>
      </c>
      <c r="R71" s="92"/>
      <c r="S71" s="98">
        <v>994897</v>
      </c>
      <c r="T71" s="92" t="s">
        <v>1390</v>
      </c>
      <c r="U71" s="92" t="s">
        <v>438</v>
      </c>
      <c r="V71" s="92" t="s">
        <v>1391</v>
      </c>
      <c r="W71" s="96">
        <v>3050</v>
      </c>
      <c r="X71" s="97"/>
      <c r="Y71" s="94" t="s">
        <v>7</v>
      </c>
      <c r="Z71" s="99">
        <v>8000</v>
      </c>
      <c r="AA71" s="99"/>
      <c r="AB71" s="98"/>
      <c r="AC71" s="117"/>
      <c r="AD71" s="97"/>
      <c r="AE71" s="94"/>
      <c r="AF71" s="94"/>
      <c r="AG71" s="100" t="s">
        <v>79</v>
      </c>
    </row>
    <row r="72" spans="1:33" s="103" customFormat="1" ht="12.75" customHeight="1" x14ac:dyDescent="0.15">
      <c r="A72" s="104" t="s">
        <v>2394</v>
      </c>
      <c r="B72" s="92" t="s">
        <v>36</v>
      </c>
      <c r="C72" s="92" t="s">
        <v>3741</v>
      </c>
      <c r="D72" s="93">
        <v>45880</v>
      </c>
      <c r="E72" s="94">
        <v>7863</v>
      </c>
      <c r="F72" s="95">
        <v>38</v>
      </c>
      <c r="G72" s="93">
        <v>45915</v>
      </c>
      <c r="H72" s="93">
        <v>45921</v>
      </c>
      <c r="I72" s="105"/>
      <c r="J72" s="105"/>
      <c r="K72" s="106"/>
      <c r="L72" s="107"/>
      <c r="M72" s="105"/>
      <c r="N72" s="93"/>
      <c r="O72" s="92" t="s">
        <v>9</v>
      </c>
      <c r="P72" s="92" t="s">
        <v>8</v>
      </c>
      <c r="Q72" s="92" t="s">
        <v>35</v>
      </c>
      <c r="R72" s="92"/>
      <c r="S72" s="98">
        <v>996662</v>
      </c>
      <c r="T72" s="92" t="s">
        <v>232</v>
      </c>
      <c r="U72" s="92" t="s">
        <v>438</v>
      </c>
      <c r="V72" s="92" t="s">
        <v>880</v>
      </c>
      <c r="W72" s="96">
        <v>3950</v>
      </c>
      <c r="X72" s="97"/>
      <c r="Y72" s="94" t="s">
        <v>7</v>
      </c>
      <c r="Z72" s="99">
        <v>4000</v>
      </c>
      <c r="AA72" s="99"/>
      <c r="AB72" s="98"/>
      <c r="AC72" s="117"/>
      <c r="AD72" s="97"/>
      <c r="AE72" s="94"/>
      <c r="AF72" s="94"/>
      <c r="AG72" s="100" t="s">
        <v>79</v>
      </c>
    </row>
    <row r="73" spans="1:33" s="103" customFormat="1" ht="12.75" customHeight="1" x14ac:dyDescent="0.15">
      <c r="A73" s="104"/>
      <c r="B73" s="92" t="s">
        <v>36</v>
      </c>
      <c r="C73" s="92" t="s">
        <v>3169</v>
      </c>
      <c r="D73" s="93">
        <v>45841</v>
      </c>
      <c r="E73" s="94">
        <v>7788</v>
      </c>
      <c r="F73" s="95">
        <v>36</v>
      </c>
      <c r="G73" s="93">
        <v>45901</v>
      </c>
      <c r="H73" s="93">
        <v>45907</v>
      </c>
      <c r="I73" s="105"/>
      <c r="J73" s="105"/>
      <c r="K73" s="106"/>
      <c r="L73" s="107"/>
      <c r="M73" s="105"/>
      <c r="N73" s="93"/>
      <c r="O73" s="92" t="s">
        <v>9</v>
      </c>
      <c r="P73" s="92" t="s">
        <v>8</v>
      </c>
      <c r="Q73" s="92" t="s">
        <v>35</v>
      </c>
      <c r="R73" s="92"/>
      <c r="S73" s="98">
        <v>990966</v>
      </c>
      <c r="T73" s="92" t="s">
        <v>2567</v>
      </c>
      <c r="U73" s="92" t="s">
        <v>438</v>
      </c>
      <c r="V73" s="92" t="s">
        <v>2568</v>
      </c>
      <c r="W73" s="96">
        <v>3300</v>
      </c>
      <c r="X73" s="97"/>
      <c r="Y73" s="94" t="s">
        <v>7</v>
      </c>
      <c r="Z73" s="99">
        <v>24500</v>
      </c>
      <c r="AA73" s="99"/>
      <c r="AB73" s="98"/>
      <c r="AC73" s="117"/>
      <c r="AD73" s="97"/>
      <c r="AE73" s="94"/>
      <c r="AF73" s="94"/>
      <c r="AG73" s="100" t="s">
        <v>79</v>
      </c>
    </row>
    <row r="74" spans="1:33" s="103" customFormat="1" ht="12.75" customHeight="1" x14ac:dyDescent="0.15">
      <c r="A74" s="104"/>
      <c r="B74" s="92" t="s">
        <v>36</v>
      </c>
      <c r="C74" s="92" t="s">
        <v>3164</v>
      </c>
      <c r="D74" s="93">
        <v>45841</v>
      </c>
      <c r="E74" s="94">
        <v>7795</v>
      </c>
      <c r="F74" s="95">
        <v>36</v>
      </c>
      <c r="G74" s="93">
        <v>45908</v>
      </c>
      <c r="H74" s="93">
        <v>45913</v>
      </c>
      <c r="I74" s="105"/>
      <c r="J74" s="105"/>
      <c r="K74" s="106"/>
      <c r="L74" s="107"/>
      <c r="M74" s="105"/>
      <c r="N74" s="93"/>
      <c r="O74" s="92" t="s">
        <v>9</v>
      </c>
      <c r="P74" s="92" t="s">
        <v>8</v>
      </c>
      <c r="Q74" s="92" t="s">
        <v>35</v>
      </c>
      <c r="R74" s="92"/>
      <c r="S74" s="98">
        <v>586340</v>
      </c>
      <c r="T74" s="92" t="s">
        <v>39</v>
      </c>
      <c r="U74" s="92" t="s">
        <v>438</v>
      </c>
      <c r="V74" s="92" t="s">
        <v>40</v>
      </c>
      <c r="W74" s="96">
        <v>3400</v>
      </c>
      <c r="X74" s="97"/>
      <c r="Y74" s="94" t="s">
        <v>7</v>
      </c>
      <c r="Z74" s="99">
        <v>24500</v>
      </c>
      <c r="AA74" s="99"/>
      <c r="AB74" s="98"/>
      <c r="AC74" s="117"/>
      <c r="AD74" s="97"/>
      <c r="AE74" s="94"/>
      <c r="AF74" s="94"/>
      <c r="AG74" s="100" t="s">
        <v>79</v>
      </c>
    </row>
    <row r="75" spans="1:33" s="103" customFormat="1" ht="12.75" customHeight="1" x14ac:dyDescent="0.15">
      <c r="A75" s="104" t="s">
        <v>3496</v>
      </c>
      <c r="B75" s="92" t="s">
        <v>97</v>
      </c>
      <c r="C75" s="92" t="s">
        <v>3462</v>
      </c>
      <c r="D75" s="93">
        <v>45866</v>
      </c>
      <c r="E75" s="94">
        <v>7852</v>
      </c>
      <c r="F75" s="95">
        <v>38</v>
      </c>
      <c r="G75" s="93">
        <v>45915</v>
      </c>
      <c r="H75" s="93">
        <v>45921</v>
      </c>
      <c r="I75" s="105"/>
      <c r="J75" s="105"/>
      <c r="K75" s="106"/>
      <c r="L75" s="107"/>
      <c r="M75" s="105"/>
      <c r="N75" s="93"/>
      <c r="O75" s="92" t="s">
        <v>9</v>
      </c>
      <c r="P75" s="92" t="s">
        <v>8</v>
      </c>
      <c r="Q75" s="92" t="s">
        <v>35</v>
      </c>
      <c r="R75" s="92"/>
      <c r="S75" s="98">
        <v>240299</v>
      </c>
      <c r="T75" s="92" t="s">
        <v>434</v>
      </c>
      <c r="U75" s="92" t="s">
        <v>444</v>
      </c>
      <c r="V75" s="92" t="s">
        <v>105</v>
      </c>
      <c r="W75" s="96">
        <v>2300</v>
      </c>
      <c r="X75" s="97"/>
      <c r="Y75" s="94" t="s">
        <v>56</v>
      </c>
      <c r="Z75" s="99">
        <v>21000</v>
      </c>
      <c r="AA75" s="99"/>
      <c r="AB75" s="98"/>
      <c r="AC75" s="117"/>
      <c r="AD75" s="97"/>
      <c r="AE75" s="94"/>
      <c r="AF75" s="94"/>
      <c r="AG75" s="100" t="s">
        <v>79</v>
      </c>
    </row>
    <row r="76" spans="1:33" s="103" customFormat="1" ht="12.75" customHeight="1" x14ac:dyDescent="0.15">
      <c r="A76" s="104" t="s">
        <v>3496</v>
      </c>
      <c r="B76" s="92" t="s">
        <v>97</v>
      </c>
      <c r="C76" s="92" t="s">
        <v>3463</v>
      </c>
      <c r="D76" s="93">
        <v>45866</v>
      </c>
      <c r="E76" s="94">
        <v>7852</v>
      </c>
      <c r="F76" s="95">
        <v>38</v>
      </c>
      <c r="G76" s="93">
        <v>45915</v>
      </c>
      <c r="H76" s="93">
        <v>45921</v>
      </c>
      <c r="I76" s="105"/>
      <c r="J76" s="105"/>
      <c r="K76" s="106"/>
      <c r="L76" s="107"/>
      <c r="M76" s="105"/>
      <c r="N76" s="93"/>
      <c r="O76" s="92" t="s">
        <v>9</v>
      </c>
      <c r="P76" s="92" t="s">
        <v>8</v>
      </c>
      <c r="Q76" s="92" t="s">
        <v>35</v>
      </c>
      <c r="R76" s="92"/>
      <c r="S76" s="98">
        <v>242879</v>
      </c>
      <c r="T76" s="92" t="s">
        <v>104</v>
      </c>
      <c r="U76" s="92" t="s">
        <v>444</v>
      </c>
      <c r="V76" s="92" t="s">
        <v>105</v>
      </c>
      <c r="W76" s="96">
        <v>2300</v>
      </c>
      <c r="X76" s="97"/>
      <c r="Y76" s="94" t="s">
        <v>56</v>
      </c>
      <c r="Z76" s="99">
        <v>21000</v>
      </c>
      <c r="AA76" s="99"/>
      <c r="AB76" s="98"/>
      <c r="AC76" s="117"/>
      <c r="AD76" s="97"/>
      <c r="AE76" s="94"/>
      <c r="AF76" s="94"/>
      <c r="AG76" s="100" t="s">
        <v>79</v>
      </c>
    </row>
    <row r="77" spans="1:33" s="103" customFormat="1" ht="12.75" customHeight="1" x14ac:dyDescent="0.15">
      <c r="A77" s="104"/>
      <c r="B77" s="92" t="s">
        <v>46</v>
      </c>
      <c r="C77" s="92" t="s">
        <v>3303</v>
      </c>
      <c r="D77" s="93">
        <v>45848</v>
      </c>
      <c r="E77" s="94">
        <v>7821</v>
      </c>
      <c r="F77" s="95">
        <v>36</v>
      </c>
      <c r="G77" s="93">
        <v>45901</v>
      </c>
      <c r="H77" s="93">
        <v>45907</v>
      </c>
      <c r="I77" s="105"/>
      <c r="J77" s="105"/>
      <c r="K77" s="106"/>
      <c r="L77" s="107"/>
      <c r="M77" s="105"/>
      <c r="N77" s="93"/>
      <c r="O77" s="92" t="s">
        <v>9</v>
      </c>
      <c r="P77" s="92" t="s">
        <v>8</v>
      </c>
      <c r="Q77" s="92" t="s">
        <v>35</v>
      </c>
      <c r="R77" s="92"/>
      <c r="S77" s="98">
        <v>70130</v>
      </c>
      <c r="T77" s="92" t="s">
        <v>11</v>
      </c>
      <c r="U77" s="92" t="s">
        <v>438</v>
      </c>
      <c r="V77" s="92" t="s">
        <v>37</v>
      </c>
      <c r="W77" s="96">
        <v>2300</v>
      </c>
      <c r="X77" s="97"/>
      <c r="Y77" s="94" t="s">
        <v>7</v>
      </c>
      <c r="Z77" s="99">
        <v>24500</v>
      </c>
      <c r="AA77" s="99"/>
      <c r="AB77" s="98"/>
      <c r="AC77" s="117"/>
      <c r="AD77" s="97"/>
      <c r="AE77" s="94"/>
      <c r="AF77" s="94"/>
      <c r="AG77" s="100" t="s">
        <v>79</v>
      </c>
    </row>
    <row r="78" spans="1:33" s="103" customFormat="1" ht="12.75" customHeight="1" x14ac:dyDescent="0.15">
      <c r="A78" s="104"/>
      <c r="B78" s="92" t="s">
        <v>46</v>
      </c>
      <c r="C78" s="92" t="s">
        <v>3308</v>
      </c>
      <c r="D78" s="93">
        <v>45848</v>
      </c>
      <c r="E78" s="94">
        <v>7822</v>
      </c>
      <c r="F78" s="95">
        <v>36</v>
      </c>
      <c r="G78" s="93">
        <v>45901</v>
      </c>
      <c r="H78" s="93">
        <v>45907</v>
      </c>
      <c r="I78" s="105"/>
      <c r="J78" s="105"/>
      <c r="K78" s="106"/>
      <c r="L78" s="107"/>
      <c r="M78" s="105"/>
      <c r="N78" s="93"/>
      <c r="O78" s="92" t="s">
        <v>9</v>
      </c>
      <c r="P78" s="92" t="s">
        <v>8</v>
      </c>
      <c r="Q78" s="92" t="s">
        <v>35</v>
      </c>
      <c r="R78" s="92"/>
      <c r="S78" s="98">
        <v>586307</v>
      </c>
      <c r="T78" s="92" t="s">
        <v>13</v>
      </c>
      <c r="U78" s="92" t="s">
        <v>438</v>
      </c>
      <c r="V78" s="92" t="s">
        <v>12</v>
      </c>
      <c r="W78" s="96">
        <v>2500</v>
      </c>
      <c r="X78" s="97"/>
      <c r="Y78" s="94" t="s">
        <v>7</v>
      </c>
      <c r="Z78" s="99">
        <v>24500</v>
      </c>
      <c r="AA78" s="99"/>
      <c r="AB78" s="98"/>
      <c r="AC78" s="117"/>
      <c r="AD78" s="97"/>
      <c r="AE78" s="94"/>
      <c r="AF78" s="94"/>
      <c r="AG78" s="100" t="s">
        <v>79</v>
      </c>
    </row>
    <row r="79" spans="1:33" s="103" customFormat="1" ht="12.75" customHeight="1" x14ac:dyDescent="0.15">
      <c r="A79" s="104"/>
      <c r="B79" s="92" t="s">
        <v>46</v>
      </c>
      <c r="C79" s="92" t="s">
        <v>3316</v>
      </c>
      <c r="D79" s="93">
        <v>45848</v>
      </c>
      <c r="E79" s="94">
        <v>7825</v>
      </c>
      <c r="F79" s="95">
        <v>36</v>
      </c>
      <c r="G79" s="93">
        <v>45901</v>
      </c>
      <c r="H79" s="93">
        <v>45907</v>
      </c>
      <c r="I79" s="105"/>
      <c r="J79" s="105"/>
      <c r="K79" s="106"/>
      <c r="L79" s="107"/>
      <c r="M79" s="105"/>
      <c r="N79" s="93"/>
      <c r="O79" s="92" t="s">
        <v>9</v>
      </c>
      <c r="P79" s="92" t="s">
        <v>8</v>
      </c>
      <c r="Q79" s="92" t="s">
        <v>35</v>
      </c>
      <c r="R79" s="92"/>
      <c r="S79" s="98">
        <v>994264</v>
      </c>
      <c r="T79" s="92" t="s">
        <v>102</v>
      </c>
      <c r="U79" s="92" t="s">
        <v>438</v>
      </c>
      <c r="V79" s="92" t="s">
        <v>59</v>
      </c>
      <c r="W79" s="96">
        <v>2850</v>
      </c>
      <c r="X79" s="97"/>
      <c r="Y79" s="94" t="s">
        <v>7</v>
      </c>
      <c r="Z79" s="99">
        <v>24500</v>
      </c>
      <c r="AA79" s="99"/>
      <c r="AB79" s="98"/>
      <c r="AC79" s="117"/>
      <c r="AD79" s="97"/>
      <c r="AE79" s="94"/>
      <c r="AF79" s="94"/>
      <c r="AG79" s="100" t="s">
        <v>79</v>
      </c>
    </row>
    <row r="80" spans="1:33" s="103" customFormat="1" ht="12.75" customHeight="1" x14ac:dyDescent="0.15">
      <c r="A80" s="104"/>
      <c r="B80" s="92" t="s">
        <v>46</v>
      </c>
      <c r="C80" s="92" t="s">
        <v>3301</v>
      </c>
      <c r="D80" s="93">
        <v>45848</v>
      </c>
      <c r="E80" s="94">
        <v>7826</v>
      </c>
      <c r="F80" s="95">
        <v>36</v>
      </c>
      <c r="G80" s="93">
        <v>45901</v>
      </c>
      <c r="H80" s="93">
        <v>45907</v>
      </c>
      <c r="I80" s="105"/>
      <c r="J80" s="105"/>
      <c r="K80" s="106"/>
      <c r="L80" s="107"/>
      <c r="M80" s="105"/>
      <c r="N80" s="93"/>
      <c r="O80" s="92" t="s">
        <v>9</v>
      </c>
      <c r="P80" s="92" t="s">
        <v>8</v>
      </c>
      <c r="Q80" s="92" t="s">
        <v>35</v>
      </c>
      <c r="R80" s="92"/>
      <c r="S80" s="98">
        <v>993277</v>
      </c>
      <c r="T80" s="92" t="s">
        <v>427</v>
      </c>
      <c r="U80" s="92" t="s">
        <v>438</v>
      </c>
      <c r="V80" s="92" t="s">
        <v>428</v>
      </c>
      <c r="W80" s="96">
        <v>2950</v>
      </c>
      <c r="X80" s="97"/>
      <c r="Y80" s="94" t="s">
        <v>7</v>
      </c>
      <c r="Z80" s="99">
        <v>24500</v>
      </c>
      <c r="AA80" s="99"/>
      <c r="AB80" s="98"/>
      <c r="AC80" s="117"/>
      <c r="AD80" s="97"/>
      <c r="AE80" s="94"/>
      <c r="AF80" s="94"/>
      <c r="AG80" s="100" t="s">
        <v>79</v>
      </c>
    </row>
    <row r="81" spans="1:33" s="103" customFormat="1" ht="12.75" customHeight="1" x14ac:dyDescent="0.15">
      <c r="A81" s="104"/>
      <c r="B81" s="92" t="s">
        <v>38</v>
      </c>
      <c r="C81" s="92" t="s">
        <v>3479</v>
      </c>
      <c r="D81" s="93">
        <v>45856</v>
      </c>
      <c r="E81" s="94">
        <v>7839</v>
      </c>
      <c r="F81" s="95">
        <v>36</v>
      </c>
      <c r="G81" s="93">
        <v>45901</v>
      </c>
      <c r="H81" s="93">
        <v>45906</v>
      </c>
      <c r="I81" s="105">
        <v>45902</v>
      </c>
      <c r="J81" s="105"/>
      <c r="K81" s="106"/>
      <c r="L81" s="107"/>
      <c r="M81" s="105"/>
      <c r="N81" s="93"/>
      <c r="O81" s="92" t="s">
        <v>9</v>
      </c>
      <c r="P81" s="92" t="s">
        <v>8</v>
      </c>
      <c r="Q81" s="92" t="s">
        <v>35</v>
      </c>
      <c r="R81" s="92"/>
      <c r="S81" s="98">
        <v>995699</v>
      </c>
      <c r="T81" s="92" t="s">
        <v>1186</v>
      </c>
      <c r="U81" s="92" t="s">
        <v>444</v>
      </c>
      <c r="V81" s="92" t="s">
        <v>1184</v>
      </c>
      <c r="W81" s="96">
        <v>2000</v>
      </c>
      <c r="X81" s="97">
        <v>1215</v>
      </c>
      <c r="Y81" s="94" t="s">
        <v>2377</v>
      </c>
      <c r="Z81" s="99">
        <v>24498</v>
      </c>
      <c r="AA81" s="99">
        <v>24498</v>
      </c>
      <c r="AB81" s="98">
        <v>4083</v>
      </c>
      <c r="AC81" s="117"/>
      <c r="AD81" s="97">
        <v>1003143</v>
      </c>
      <c r="AE81" s="94"/>
      <c r="AF81" s="94"/>
      <c r="AG81" s="100" t="s">
        <v>2470</v>
      </c>
    </row>
  </sheetData>
  <mergeCells count="1">
    <mergeCell ref="B1:AG1"/>
  </mergeCells>
  <conditionalFormatting sqref="C2:D2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N88"/>
  <sheetViews>
    <sheetView showGridLines="0" zoomScaleNormal="100" workbookViewId="0">
      <pane ySplit="2" topLeftCell="A3" activePane="bottomLeft" state="frozen"/>
      <selection pane="bottomLeft" activeCell="AN89" sqref="AN89"/>
    </sheetView>
  </sheetViews>
  <sheetFormatPr defaultColWidth="9.1796875" defaultRowHeight="13" x14ac:dyDescent="0.3"/>
  <cols>
    <col min="1" max="1" width="21.54296875" style="4" customWidth="1"/>
    <col min="2" max="2" width="20.81640625" style="4" customWidth="1"/>
    <col min="3" max="3" width="10.7265625" style="4" customWidth="1"/>
    <col min="4" max="4" width="14.7265625" style="74" customWidth="1"/>
    <col min="5" max="5" width="11.26953125" style="76" customWidth="1"/>
    <col min="6" max="6" width="10.54296875" style="29" customWidth="1"/>
    <col min="7" max="7" width="12.54296875" style="119" bestFit="1" customWidth="1"/>
    <col min="8" max="8" width="12.54296875" style="75" customWidth="1"/>
    <col min="9" max="9" width="13.26953125" style="40" bestFit="1" customWidth="1"/>
    <col min="10" max="10" width="13.26953125" style="40" customWidth="1"/>
    <col min="11" max="11" width="9" style="5" customWidth="1"/>
    <col min="12" max="12" width="18.26953125" style="6" bestFit="1" customWidth="1"/>
    <col min="13" max="13" width="16.1796875" style="4" customWidth="1"/>
    <col min="14" max="14" width="14" style="129" customWidth="1"/>
    <col min="15" max="15" width="8.7265625" style="4" customWidth="1"/>
    <col min="16" max="16" width="13.453125" style="4" customWidth="1"/>
    <col min="17" max="17" width="7.1796875" style="4" customWidth="1"/>
    <col min="18" max="18" width="9.1796875" style="4" customWidth="1"/>
    <col min="19" max="19" width="8.453125" style="4" customWidth="1"/>
    <col min="20" max="20" width="6.1796875" style="4" bestFit="1" customWidth="1"/>
    <col min="21" max="21" width="19" style="4" customWidth="1"/>
    <col min="22" max="22" width="11" style="34" customWidth="1"/>
    <col min="23" max="23" width="7.453125" style="4" customWidth="1"/>
    <col min="24" max="25" width="7.453125" style="4" bestFit="1" customWidth="1"/>
    <col min="26" max="26" width="9.453125" style="4" customWidth="1"/>
    <col min="27" max="27" width="9.54296875" style="171" customWidth="1"/>
    <col min="28" max="28" width="13.81640625" style="171" customWidth="1"/>
    <col min="29" max="29" width="13.81640625" style="5" customWidth="1"/>
    <col min="30" max="31" width="7.54296875" style="4" customWidth="1"/>
    <col min="32" max="32" width="7.54296875" style="129" customWidth="1"/>
    <col min="33" max="33" width="7.54296875" style="4" customWidth="1"/>
    <col min="34" max="34" width="14.1796875" style="4" customWidth="1"/>
    <col min="35" max="35" width="26.453125" style="42" customWidth="1"/>
    <col min="36" max="36" width="27.81640625" style="4" bestFit="1" customWidth="1"/>
    <col min="37" max="37" width="75" style="4" bestFit="1" customWidth="1"/>
    <col min="38" max="39" width="13.7265625" style="18" customWidth="1"/>
    <col min="40" max="40" width="18" style="18" customWidth="1"/>
    <col min="41" max="16384" width="9.1796875" style="4"/>
  </cols>
  <sheetData>
    <row r="1" spans="1:40" s="79" customFormat="1" ht="33.75" customHeight="1" x14ac:dyDescent="0.3">
      <c r="A1" s="109"/>
      <c r="B1" s="174" t="s">
        <v>620</v>
      </c>
      <c r="C1" s="174"/>
      <c r="D1" s="174"/>
      <c r="E1" s="174"/>
      <c r="F1" s="174"/>
      <c r="G1" s="174"/>
      <c r="H1" s="174"/>
      <c r="I1" s="175"/>
      <c r="J1" s="174"/>
      <c r="K1" s="176"/>
      <c r="L1" s="175"/>
      <c r="M1" s="175"/>
      <c r="N1" s="175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10"/>
      <c r="AI1" s="77"/>
      <c r="AJ1" s="77"/>
      <c r="AK1" s="77"/>
      <c r="AL1" s="78"/>
      <c r="AM1" s="77"/>
      <c r="AN1" s="77"/>
    </row>
    <row r="2" spans="1:40" s="79" customFormat="1" ht="22.5" customHeight="1" x14ac:dyDescent="0.3">
      <c r="A2" s="108" t="s">
        <v>29</v>
      </c>
      <c r="B2" s="108" t="s">
        <v>1570</v>
      </c>
      <c r="C2" s="108" t="s">
        <v>72</v>
      </c>
      <c r="D2" s="111" t="s">
        <v>32</v>
      </c>
      <c r="E2" s="123" t="s">
        <v>617</v>
      </c>
      <c r="F2" s="124" t="s">
        <v>618</v>
      </c>
      <c r="G2" s="115" t="s">
        <v>92</v>
      </c>
      <c r="H2" s="114" t="s">
        <v>94</v>
      </c>
      <c r="I2" s="113" t="s">
        <v>28</v>
      </c>
      <c r="J2" s="113" t="s">
        <v>1569</v>
      </c>
      <c r="K2" s="115" t="s">
        <v>95</v>
      </c>
      <c r="L2" s="115" t="s">
        <v>73</v>
      </c>
      <c r="M2" s="114" t="s">
        <v>74</v>
      </c>
      <c r="N2" s="127" t="s">
        <v>75</v>
      </c>
      <c r="O2" s="108" t="s">
        <v>76</v>
      </c>
      <c r="P2" s="108" t="s">
        <v>26</v>
      </c>
      <c r="Q2" s="108" t="s">
        <v>77</v>
      </c>
      <c r="R2" s="108" t="s">
        <v>0</v>
      </c>
      <c r="S2" s="108" t="s">
        <v>78</v>
      </c>
      <c r="T2" s="108" t="s">
        <v>23</v>
      </c>
      <c r="U2" s="108" t="s">
        <v>22</v>
      </c>
      <c r="V2" s="108" t="s">
        <v>436</v>
      </c>
      <c r="W2" s="108" t="s">
        <v>21</v>
      </c>
      <c r="X2" s="170" t="s">
        <v>623</v>
      </c>
      <c r="Y2" s="170" t="s">
        <v>624</v>
      </c>
      <c r="Z2" s="173" t="s">
        <v>16</v>
      </c>
      <c r="AA2" s="170" t="s">
        <v>616</v>
      </c>
      <c r="AB2" s="170" t="s">
        <v>93</v>
      </c>
      <c r="AC2" s="108" t="s">
        <v>1130</v>
      </c>
      <c r="AD2" s="108" t="s">
        <v>5</v>
      </c>
      <c r="AE2" s="108" t="s">
        <v>15</v>
      </c>
      <c r="AF2" s="108" t="s">
        <v>220</v>
      </c>
      <c r="AG2" s="108" t="s">
        <v>1167</v>
      </c>
      <c r="AH2" s="80" t="s">
        <v>621</v>
      </c>
      <c r="AI2" s="80" t="s">
        <v>6</v>
      </c>
      <c r="AJ2" s="80" t="s">
        <v>615</v>
      </c>
      <c r="AK2" s="80" t="s">
        <v>14</v>
      </c>
      <c r="AL2" s="81" t="s">
        <v>5</v>
      </c>
      <c r="AM2" s="80" t="s">
        <v>114</v>
      </c>
      <c r="AN2" s="80" t="s">
        <v>1531</v>
      </c>
    </row>
    <row r="3" spans="1:40" s="103" customFormat="1" ht="12.75" customHeight="1" x14ac:dyDescent="0.15">
      <c r="A3" s="92"/>
      <c r="B3" s="92" t="s">
        <v>1114</v>
      </c>
      <c r="C3" s="92" t="s">
        <v>2751</v>
      </c>
      <c r="D3" s="93" t="s">
        <v>2855</v>
      </c>
      <c r="E3" s="125">
        <v>45827</v>
      </c>
      <c r="F3" s="126">
        <v>45836</v>
      </c>
      <c r="G3" s="107">
        <v>26</v>
      </c>
      <c r="H3" s="118">
        <v>45827</v>
      </c>
      <c r="I3" s="107">
        <f>WEEKNUM(H3)</f>
        <v>25</v>
      </c>
      <c r="J3" s="107">
        <f>I3-G3</f>
        <v>-1</v>
      </c>
      <c r="K3" s="120">
        <v>45844</v>
      </c>
      <c r="L3" s="121" t="s">
        <v>1837</v>
      </c>
      <c r="M3" s="122" t="s">
        <v>2940</v>
      </c>
      <c r="N3" s="128">
        <v>720870769</v>
      </c>
      <c r="O3" s="92" t="s">
        <v>103</v>
      </c>
      <c r="P3" s="92" t="s">
        <v>2750</v>
      </c>
      <c r="Q3" s="92" t="s">
        <v>190</v>
      </c>
      <c r="R3" s="92" t="s">
        <v>191</v>
      </c>
      <c r="S3" s="98">
        <v>586307</v>
      </c>
      <c r="T3" s="92" t="s">
        <v>13</v>
      </c>
      <c r="U3" s="92" t="s">
        <v>12</v>
      </c>
      <c r="V3" s="92" t="s">
        <v>438</v>
      </c>
      <c r="W3" s="96">
        <v>2440</v>
      </c>
      <c r="X3" s="172">
        <v>23978.7</v>
      </c>
      <c r="Y3" s="172">
        <v>23978.7</v>
      </c>
      <c r="Z3" s="98">
        <v>1598.58</v>
      </c>
      <c r="AA3" s="152">
        <v>45815</v>
      </c>
      <c r="AB3" s="152">
        <v>45814</v>
      </c>
      <c r="AC3" s="152">
        <v>45817</v>
      </c>
      <c r="AD3" s="97">
        <v>975212</v>
      </c>
      <c r="AE3" s="94" t="s">
        <v>2980</v>
      </c>
      <c r="AF3" s="177">
        <v>490</v>
      </c>
      <c r="AG3" s="100" t="s">
        <v>2961</v>
      </c>
      <c r="AH3" s="225" t="s">
        <v>2186</v>
      </c>
      <c r="AI3" s="100" t="str">
        <f>IF(AND(H:H&lt;=F:F,H:H&gt;=E:E),"EMBARCADO EN FECHA","EMBARCADO CON ATRASO")</f>
        <v>EMBARCADO EN FECHA</v>
      </c>
      <c r="AJ3" s="100" t="str">
        <f>IFERROR(VLOOKUP(AF3:AF136,'base sif'!A:B,2,0)," ")</f>
        <v>30.136 - SEARA</v>
      </c>
      <c r="AK3" s="101" t="str">
        <f>IFERROR(VLOOKUP(C3,Plan1!A:E,3,0)," ")</f>
        <v xml:space="preserve"> </v>
      </c>
      <c r="AL3" s="102" t="str">
        <f>IFERROR(VLOOKUP(C3,Plan1!A:E,4,0)," ")</f>
        <v xml:space="preserve"> </v>
      </c>
      <c r="AM3" s="102" t="str">
        <f>IFERROR(VLOOKUP(C3,Plan1!A:E,5,0)," ")</f>
        <v xml:space="preserve"> </v>
      </c>
      <c r="AN3" s="102" t="str">
        <f>VLOOKUP(T3,Plan3!A:C,3,0)</f>
        <v>CHULETA VETADA</v>
      </c>
    </row>
    <row r="4" spans="1:40" s="103" customFormat="1" ht="12.75" customHeight="1" x14ac:dyDescent="0.15">
      <c r="A4" s="92"/>
      <c r="B4" s="92" t="s">
        <v>1114</v>
      </c>
      <c r="C4" s="92" t="s">
        <v>2753</v>
      </c>
      <c r="D4" s="93" t="s">
        <v>2855</v>
      </c>
      <c r="E4" s="125">
        <v>45827</v>
      </c>
      <c r="F4" s="126">
        <v>45836</v>
      </c>
      <c r="G4" s="107">
        <v>26</v>
      </c>
      <c r="H4" s="118">
        <v>45827</v>
      </c>
      <c r="I4" s="107">
        <f t="shared" ref="I4:I11" si="0">WEEKNUM(H4)</f>
        <v>25</v>
      </c>
      <c r="J4" s="107">
        <f t="shared" ref="J4:J11" si="1">I4-G4</f>
        <v>-1</v>
      </c>
      <c r="K4" s="120">
        <v>45844</v>
      </c>
      <c r="L4" s="121" t="s">
        <v>1837</v>
      </c>
      <c r="M4" s="122" t="s">
        <v>2962</v>
      </c>
      <c r="N4" s="128">
        <v>720870769</v>
      </c>
      <c r="O4" s="92" t="s">
        <v>103</v>
      </c>
      <c r="P4" s="92" t="s">
        <v>2750</v>
      </c>
      <c r="Q4" s="92" t="s">
        <v>190</v>
      </c>
      <c r="R4" s="92" t="s">
        <v>191</v>
      </c>
      <c r="S4" s="98">
        <v>586307</v>
      </c>
      <c r="T4" s="92" t="s">
        <v>13</v>
      </c>
      <c r="U4" s="92" t="s">
        <v>12</v>
      </c>
      <c r="V4" s="92" t="s">
        <v>438</v>
      </c>
      <c r="W4" s="96">
        <v>2440</v>
      </c>
      <c r="X4" s="172">
        <v>23764.92</v>
      </c>
      <c r="Y4" s="172">
        <v>23764.92</v>
      </c>
      <c r="Z4" s="98">
        <v>1584.328</v>
      </c>
      <c r="AA4" s="152">
        <v>45821</v>
      </c>
      <c r="AB4" s="152">
        <v>45820</v>
      </c>
      <c r="AC4" s="152">
        <v>45821</v>
      </c>
      <c r="AD4" s="97">
        <v>975209</v>
      </c>
      <c r="AE4" s="94" t="s">
        <v>2981</v>
      </c>
      <c r="AF4" s="177">
        <v>490</v>
      </c>
      <c r="AG4" s="100" t="s">
        <v>2963</v>
      </c>
      <c r="AH4" s="225" t="s">
        <v>2186</v>
      </c>
      <c r="AI4" s="100" t="str">
        <f t="shared" ref="AI4:AI11" si="2">IF(AND(H:H&lt;=F:F,H:H&gt;=E:E),"EMBARCADO EN FECHA","EMBARCADO CON ATRASO")</f>
        <v>EMBARCADO EN FECHA</v>
      </c>
      <c r="AJ4" s="100" t="str">
        <f>IFERROR(VLOOKUP(AF4:AF137,'base sif'!A:B,2,0)," ")</f>
        <v>30.136 - SEARA</v>
      </c>
      <c r="AK4" s="101" t="str">
        <f>IFERROR(VLOOKUP(C4,Plan1!A:E,3,0)," ")</f>
        <v xml:space="preserve"> </v>
      </c>
      <c r="AL4" s="102" t="str">
        <f>IFERROR(VLOOKUP(C4,Plan1!A:E,4,0)," ")</f>
        <v xml:space="preserve"> </v>
      </c>
      <c r="AM4" s="102" t="str">
        <f>IFERROR(VLOOKUP(C4,Plan1!A:E,5,0)," ")</f>
        <v xml:space="preserve"> </v>
      </c>
      <c r="AN4" s="102" t="str">
        <f>VLOOKUP(T4,Plan3!A:C,3,0)</f>
        <v>CHULETA VETADA</v>
      </c>
    </row>
    <row r="5" spans="1:40" s="103" customFormat="1" ht="12.75" customHeight="1" x14ac:dyDescent="0.15">
      <c r="A5" s="92"/>
      <c r="B5" s="92" t="s">
        <v>1114</v>
      </c>
      <c r="C5" s="92" t="s">
        <v>2758</v>
      </c>
      <c r="D5" s="93" t="s">
        <v>2856</v>
      </c>
      <c r="E5" s="125">
        <v>45827</v>
      </c>
      <c r="F5" s="126">
        <v>45836</v>
      </c>
      <c r="G5" s="107">
        <v>26</v>
      </c>
      <c r="H5" s="118">
        <v>45827</v>
      </c>
      <c r="I5" s="107">
        <f t="shared" si="0"/>
        <v>25</v>
      </c>
      <c r="J5" s="107">
        <f t="shared" si="1"/>
        <v>-1</v>
      </c>
      <c r="K5" s="120">
        <v>45844</v>
      </c>
      <c r="L5" s="121" t="s">
        <v>1837</v>
      </c>
      <c r="M5" s="122" t="s">
        <v>2941</v>
      </c>
      <c r="N5" s="128">
        <v>720870769</v>
      </c>
      <c r="O5" s="92" t="s">
        <v>103</v>
      </c>
      <c r="P5" s="92" t="s">
        <v>2750</v>
      </c>
      <c r="Q5" s="92" t="s">
        <v>190</v>
      </c>
      <c r="R5" s="92" t="s">
        <v>191</v>
      </c>
      <c r="S5" s="98">
        <v>70130</v>
      </c>
      <c r="T5" s="92" t="s">
        <v>11</v>
      </c>
      <c r="U5" s="92" t="s">
        <v>37</v>
      </c>
      <c r="V5" s="92" t="s">
        <v>438</v>
      </c>
      <c r="W5" s="96">
        <v>2365</v>
      </c>
      <c r="X5" s="172">
        <v>23923.73</v>
      </c>
      <c r="Y5" s="172">
        <v>23923.73</v>
      </c>
      <c r="Z5" s="98">
        <v>1543.4664499999999</v>
      </c>
      <c r="AA5" s="152">
        <v>45817</v>
      </c>
      <c r="AB5" s="152">
        <v>45815</v>
      </c>
      <c r="AC5" s="152">
        <v>45818</v>
      </c>
      <c r="AD5" s="97">
        <v>975124</v>
      </c>
      <c r="AE5" s="94" t="s">
        <v>2982</v>
      </c>
      <c r="AF5" s="177">
        <v>876</v>
      </c>
      <c r="AG5" s="100" t="s">
        <v>2964</v>
      </c>
      <c r="AH5" s="225" t="s">
        <v>2186</v>
      </c>
      <c r="AI5" s="100" t="str">
        <f t="shared" si="2"/>
        <v>EMBARCADO EN FECHA</v>
      </c>
      <c r="AJ5" s="100" t="str">
        <f>IFERROR(VLOOKUP(AF5:AF138,'base sif'!A:B,2,0)," ")</f>
        <v>36.827 - ANA RECH - AB.SUINOS/IND.</v>
      </c>
      <c r="AK5" s="101" t="str">
        <f>IFERROR(VLOOKUP(C5,Plan1!A:E,3,0)," ")</f>
        <v xml:space="preserve"> </v>
      </c>
      <c r="AL5" s="102" t="str">
        <f>IFERROR(VLOOKUP(C5,Plan1!A:E,4,0)," ")</f>
        <v xml:space="preserve"> </v>
      </c>
      <c r="AM5" s="102" t="str">
        <f>IFERROR(VLOOKUP(C5,Plan1!A:E,5,0)," ")</f>
        <v xml:space="preserve"> </v>
      </c>
      <c r="AN5" s="102" t="str">
        <f>VLOOKUP(T5,Plan3!A:C,3,0)</f>
        <v>CHULETA CENTRO</v>
      </c>
    </row>
    <row r="6" spans="1:40" s="103" customFormat="1" ht="12.75" customHeight="1" x14ac:dyDescent="0.15">
      <c r="A6" s="92"/>
      <c r="B6" s="92" t="s">
        <v>1114</v>
      </c>
      <c r="C6" s="92" t="s">
        <v>2759</v>
      </c>
      <c r="D6" s="93" t="s">
        <v>2856</v>
      </c>
      <c r="E6" s="125">
        <v>45827</v>
      </c>
      <c r="F6" s="126">
        <v>45843</v>
      </c>
      <c r="G6" s="107">
        <v>27</v>
      </c>
      <c r="H6" s="118">
        <v>45827</v>
      </c>
      <c r="I6" s="107">
        <f t="shared" si="0"/>
        <v>25</v>
      </c>
      <c r="J6" s="107">
        <f t="shared" si="1"/>
        <v>-2</v>
      </c>
      <c r="K6" s="120">
        <v>45844</v>
      </c>
      <c r="L6" s="121" t="s">
        <v>1837</v>
      </c>
      <c r="M6" s="122" t="s">
        <v>2965</v>
      </c>
      <c r="N6" s="128">
        <v>720870769</v>
      </c>
      <c r="O6" s="92" t="s">
        <v>103</v>
      </c>
      <c r="P6" s="92" t="s">
        <v>2750</v>
      </c>
      <c r="Q6" s="92" t="s">
        <v>190</v>
      </c>
      <c r="R6" s="92" t="s">
        <v>191</v>
      </c>
      <c r="S6" s="98">
        <v>70130</v>
      </c>
      <c r="T6" s="92" t="s">
        <v>11</v>
      </c>
      <c r="U6" s="92" t="s">
        <v>37</v>
      </c>
      <c r="V6" s="92" t="s">
        <v>438</v>
      </c>
      <c r="W6" s="96">
        <v>2365</v>
      </c>
      <c r="X6" s="172">
        <v>23989.37</v>
      </c>
      <c r="Y6" s="172">
        <v>23989.37</v>
      </c>
      <c r="Z6" s="98">
        <v>1547.70129</v>
      </c>
      <c r="AA6" s="152">
        <v>45818</v>
      </c>
      <c r="AB6" s="152">
        <v>45818</v>
      </c>
      <c r="AC6" s="152">
        <v>45820</v>
      </c>
      <c r="AD6" s="97">
        <v>979445</v>
      </c>
      <c r="AE6" s="94" t="s">
        <v>2983</v>
      </c>
      <c r="AF6" s="177">
        <v>490</v>
      </c>
      <c r="AG6" s="100" t="s">
        <v>2966</v>
      </c>
      <c r="AH6" s="225" t="s">
        <v>2186</v>
      </c>
      <c r="AI6" s="100" t="str">
        <f t="shared" si="2"/>
        <v>EMBARCADO EN FECHA</v>
      </c>
      <c r="AJ6" s="100" t="str">
        <f>IFERROR(VLOOKUP(AF6:AF139,'base sif'!A:B,2,0)," ")</f>
        <v>30.136 - SEARA</v>
      </c>
      <c r="AK6" s="101" t="str">
        <f>IFERROR(VLOOKUP(C6,Plan1!A:E,3,0)," ")</f>
        <v xml:space="preserve"> </v>
      </c>
      <c r="AL6" s="102" t="str">
        <f>IFERROR(VLOOKUP(C6,Plan1!A:E,4,0)," ")</f>
        <v xml:space="preserve"> </v>
      </c>
      <c r="AM6" s="102" t="str">
        <f>IFERROR(VLOOKUP(C6,Plan1!A:E,5,0)," ")</f>
        <v xml:space="preserve"> </v>
      </c>
      <c r="AN6" s="102" t="str">
        <f>VLOOKUP(T6,Plan3!A:C,3,0)</f>
        <v>CHULETA CENTRO</v>
      </c>
    </row>
    <row r="7" spans="1:40" s="103" customFormat="1" ht="12.75" customHeight="1" x14ac:dyDescent="0.15">
      <c r="A7" s="92"/>
      <c r="B7" s="92" t="s">
        <v>1114</v>
      </c>
      <c r="C7" s="92" t="s">
        <v>2752</v>
      </c>
      <c r="D7" s="93" t="s">
        <v>2855</v>
      </c>
      <c r="E7" s="125">
        <v>45831</v>
      </c>
      <c r="F7" s="126">
        <v>45836</v>
      </c>
      <c r="G7" s="107">
        <v>26</v>
      </c>
      <c r="H7" s="118">
        <v>45833</v>
      </c>
      <c r="I7" s="107">
        <f t="shared" si="0"/>
        <v>26</v>
      </c>
      <c r="J7" s="107">
        <f t="shared" si="1"/>
        <v>0</v>
      </c>
      <c r="K7" s="120">
        <v>45849</v>
      </c>
      <c r="L7" s="121" t="s">
        <v>867</v>
      </c>
      <c r="M7" s="122" t="s">
        <v>2967</v>
      </c>
      <c r="N7" s="128">
        <v>37416388</v>
      </c>
      <c r="O7" s="92" t="s">
        <v>1047</v>
      </c>
      <c r="P7" s="92" t="s">
        <v>2750</v>
      </c>
      <c r="Q7" s="92" t="s">
        <v>190</v>
      </c>
      <c r="R7" s="92" t="s">
        <v>191</v>
      </c>
      <c r="S7" s="98">
        <v>586307</v>
      </c>
      <c r="T7" s="92" t="s">
        <v>13</v>
      </c>
      <c r="U7" s="92" t="s">
        <v>12</v>
      </c>
      <c r="V7" s="92" t="s">
        <v>438</v>
      </c>
      <c r="W7" s="96">
        <v>2440</v>
      </c>
      <c r="X7" s="172">
        <v>23793.68</v>
      </c>
      <c r="Y7" s="172">
        <v>23793.68</v>
      </c>
      <c r="Z7" s="98">
        <v>1586.24533</v>
      </c>
      <c r="AA7" s="152">
        <v>45824</v>
      </c>
      <c r="AB7" s="152">
        <v>45824</v>
      </c>
      <c r="AC7" s="152">
        <v>45826</v>
      </c>
      <c r="AD7" s="97">
        <v>981821</v>
      </c>
      <c r="AE7" s="94" t="s">
        <v>3001</v>
      </c>
      <c r="AF7" s="177">
        <v>876</v>
      </c>
      <c r="AG7" s="100" t="s">
        <v>3317</v>
      </c>
      <c r="AH7" s="225" t="s">
        <v>2186</v>
      </c>
      <c r="AI7" s="100" t="str">
        <f t="shared" si="2"/>
        <v>EMBARCADO EN FECHA</v>
      </c>
      <c r="AJ7" s="100" t="str">
        <f>IFERROR(VLOOKUP(AF7:AF140,'base sif'!A:B,2,0)," ")</f>
        <v>36.827 - ANA RECH - AB.SUINOS/IND.</v>
      </c>
      <c r="AK7" s="101" t="str">
        <f>IFERROR(VLOOKUP(C7,Plan1!A:E,3,0)," ")</f>
        <v xml:space="preserve"> </v>
      </c>
      <c r="AL7" s="102" t="str">
        <f>IFERROR(VLOOKUP(C7,Plan1!A:E,4,0)," ")</f>
        <v xml:space="preserve"> </v>
      </c>
      <c r="AM7" s="102" t="str">
        <f>IFERROR(VLOOKUP(C7,Plan1!A:E,5,0)," ")</f>
        <v xml:space="preserve"> </v>
      </c>
      <c r="AN7" s="102" t="str">
        <f>VLOOKUP(T7,Plan3!A:C,3,0)</f>
        <v>CHULETA VETADA</v>
      </c>
    </row>
    <row r="8" spans="1:40" s="103" customFormat="1" ht="12.75" customHeight="1" x14ac:dyDescent="0.15">
      <c r="A8" s="92"/>
      <c r="B8" s="92" t="s">
        <v>1114</v>
      </c>
      <c r="C8" s="92" t="s">
        <v>2754</v>
      </c>
      <c r="D8" s="93" t="s">
        <v>2855</v>
      </c>
      <c r="E8" s="125">
        <v>45833</v>
      </c>
      <c r="F8" s="126">
        <v>45843</v>
      </c>
      <c r="G8" s="107">
        <v>27</v>
      </c>
      <c r="H8" s="118">
        <v>45848</v>
      </c>
      <c r="I8" s="107">
        <f t="shared" si="0"/>
        <v>28</v>
      </c>
      <c r="J8" s="107">
        <f t="shared" si="1"/>
        <v>1</v>
      </c>
      <c r="K8" s="120">
        <v>45864</v>
      </c>
      <c r="L8" s="121" t="s">
        <v>699</v>
      </c>
      <c r="M8" s="122" t="s">
        <v>2984</v>
      </c>
      <c r="N8" s="128">
        <v>720870773</v>
      </c>
      <c r="O8" s="92" t="s">
        <v>103</v>
      </c>
      <c r="P8" s="92" t="s">
        <v>2750</v>
      </c>
      <c r="Q8" s="92" t="s">
        <v>190</v>
      </c>
      <c r="R8" s="92" t="s">
        <v>191</v>
      </c>
      <c r="S8" s="98">
        <v>586307</v>
      </c>
      <c r="T8" s="92" t="s">
        <v>13</v>
      </c>
      <c r="U8" s="92" t="s">
        <v>12</v>
      </c>
      <c r="V8" s="92" t="s">
        <v>438</v>
      </c>
      <c r="W8" s="96">
        <v>2440</v>
      </c>
      <c r="X8" s="172">
        <v>23770.84</v>
      </c>
      <c r="Y8" s="172">
        <v>23770.84</v>
      </c>
      <c r="Z8" s="98">
        <v>1584.7226700000001</v>
      </c>
      <c r="AA8" s="152">
        <v>45828</v>
      </c>
      <c r="AB8" s="152">
        <v>45827</v>
      </c>
      <c r="AC8" s="152">
        <v>45831</v>
      </c>
      <c r="AD8" s="97">
        <v>975216</v>
      </c>
      <c r="AE8" s="94" t="s">
        <v>3213</v>
      </c>
      <c r="AF8" s="177">
        <v>490</v>
      </c>
      <c r="AG8" s="100" t="s">
        <v>3036</v>
      </c>
      <c r="AH8" s="225" t="s">
        <v>2186</v>
      </c>
      <c r="AI8" s="100" t="str">
        <f t="shared" si="2"/>
        <v>EMBARCADO CON ATRASO</v>
      </c>
      <c r="AJ8" s="100" t="str">
        <f>IFERROR(VLOOKUP(AF8:AF141,'base sif'!A:B,2,0)," ")</f>
        <v>30.136 - SEARA</v>
      </c>
      <c r="AK8" s="101" t="str">
        <f>IFERROR(VLOOKUP(C8,Plan1!A:E,3,0)," ")</f>
        <v>EMBARCADOR POSTERGÓ EL EMBARQUE</v>
      </c>
      <c r="AL8" s="102">
        <f>IFERROR(VLOOKUP(C8,Plan1!A:E,4,0)," ")</f>
        <v>1</v>
      </c>
      <c r="AM8" s="102" t="str">
        <f>IFERROR(VLOOKUP(C8,Plan1!A:E,5,0)," ")</f>
        <v>SHIPPING</v>
      </c>
      <c r="AN8" s="102" t="str">
        <f>VLOOKUP(T8,Plan3!A:C,3,0)</f>
        <v>CHULETA VETADA</v>
      </c>
    </row>
    <row r="9" spans="1:40" s="103" customFormat="1" ht="12.75" customHeight="1" x14ac:dyDescent="0.15">
      <c r="A9" s="92"/>
      <c r="B9" s="92" t="s">
        <v>1114</v>
      </c>
      <c r="C9" s="92" t="s">
        <v>2755</v>
      </c>
      <c r="D9" s="93" t="s">
        <v>2855</v>
      </c>
      <c r="E9" s="125">
        <v>45838</v>
      </c>
      <c r="F9" s="126">
        <v>45843</v>
      </c>
      <c r="G9" s="107">
        <v>27</v>
      </c>
      <c r="H9" s="118">
        <v>45848</v>
      </c>
      <c r="I9" s="107">
        <f t="shared" si="0"/>
        <v>28</v>
      </c>
      <c r="J9" s="107">
        <f t="shared" si="1"/>
        <v>1</v>
      </c>
      <c r="K9" s="120">
        <v>45864</v>
      </c>
      <c r="L9" s="121" t="s">
        <v>699</v>
      </c>
      <c r="M9" s="122" t="s">
        <v>2985</v>
      </c>
      <c r="N9" s="128">
        <v>720870773</v>
      </c>
      <c r="O9" s="92" t="s">
        <v>103</v>
      </c>
      <c r="P9" s="92" t="s">
        <v>2750</v>
      </c>
      <c r="Q9" s="92" t="s">
        <v>190</v>
      </c>
      <c r="R9" s="92" t="s">
        <v>191</v>
      </c>
      <c r="S9" s="98">
        <v>586307</v>
      </c>
      <c r="T9" s="92" t="s">
        <v>13</v>
      </c>
      <c r="U9" s="92" t="s">
        <v>12</v>
      </c>
      <c r="V9" s="92" t="s">
        <v>438</v>
      </c>
      <c r="W9" s="96">
        <v>2440</v>
      </c>
      <c r="X9" s="172">
        <v>23771.13</v>
      </c>
      <c r="Y9" s="172">
        <v>23771.13</v>
      </c>
      <c r="Z9" s="98">
        <v>1584.742</v>
      </c>
      <c r="AA9" s="152">
        <v>45832</v>
      </c>
      <c r="AB9" s="152">
        <v>45832</v>
      </c>
      <c r="AC9" s="152">
        <v>45834</v>
      </c>
      <c r="AD9" s="97">
        <v>975217</v>
      </c>
      <c r="AE9" s="94" t="s">
        <v>3214</v>
      </c>
      <c r="AF9" s="177">
        <v>490</v>
      </c>
      <c r="AG9" s="100" t="s">
        <v>3037</v>
      </c>
      <c r="AH9" s="225" t="s">
        <v>2186</v>
      </c>
      <c r="AI9" s="100" t="str">
        <f t="shared" si="2"/>
        <v>EMBARCADO CON ATRASO</v>
      </c>
      <c r="AJ9" s="100" t="str">
        <f>IFERROR(VLOOKUP(AF9:AF142,'base sif'!A:B,2,0)," ")</f>
        <v>30.136 - SEARA</v>
      </c>
      <c r="AK9" s="101" t="str">
        <f>IFERROR(VLOOKUP(C9,Plan1!A:E,3,0)," ")</f>
        <v>EMBARCADOR POSTERGÓ EL EMBARQUE</v>
      </c>
      <c r="AL9" s="102">
        <f>IFERROR(VLOOKUP(C9,Plan1!A:E,4,0)," ")</f>
        <v>1</v>
      </c>
      <c r="AM9" s="102" t="str">
        <f>IFERROR(VLOOKUP(C9,Plan1!A:E,5,0)," ")</f>
        <v>SHIPPING</v>
      </c>
      <c r="AN9" s="102" t="str">
        <f>VLOOKUP(T9,Plan3!A:C,3,0)</f>
        <v>CHULETA VETADA</v>
      </c>
    </row>
    <row r="10" spans="1:40" s="103" customFormat="1" ht="12.75" customHeight="1" x14ac:dyDescent="0.15">
      <c r="A10" s="92"/>
      <c r="B10" s="92" t="s">
        <v>1114</v>
      </c>
      <c r="C10" s="92" t="s">
        <v>2756</v>
      </c>
      <c r="D10" s="93" t="s">
        <v>2855</v>
      </c>
      <c r="E10" s="125">
        <v>45838</v>
      </c>
      <c r="F10" s="126">
        <v>45843</v>
      </c>
      <c r="G10" s="107">
        <v>27</v>
      </c>
      <c r="H10" s="118">
        <v>45848</v>
      </c>
      <c r="I10" s="107">
        <f t="shared" si="0"/>
        <v>28</v>
      </c>
      <c r="J10" s="107">
        <f t="shared" si="1"/>
        <v>1</v>
      </c>
      <c r="K10" s="120">
        <v>45864</v>
      </c>
      <c r="L10" s="121" t="s">
        <v>699</v>
      </c>
      <c r="M10" s="122" t="s">
        <v>3038</v>
      </c>
      <c r="N10" s="128">
        <v>720870773</v>
      </c>
      <c r="O10" s="92" t="s">
        <v>103</v>
      </c>
      <c r="P10" s="92" t="s">
        <v>2750</v>
      </c>
      <c r="Q10" s="92" t="s">
        <v>190</v>
      </c>
      <c r="R10" s="92" t="s">
        <v>191</v>
      </c>
      <c r="S10" s="98">
        <v>586307</v>
      </c>
      <c r="T10" s="92" t="s">
        <v>13</v>
      </c>
      <c r="U10" s="92" t="s">
        <v>12</v>
      </c>
      <c r="V10" s="92" t="s">
        <v>438</v>
      </c>
      <c r="W10" s="96">
        <v>2440</v>
      </c>
      <c r="X10" s="172">
        <v>23796.51</v>
      </c>
      <c r="Y10" s="172">
        <v>23796.51</v>
      </c>
      <c r="Z10" s="98">
        <v>1586.434</v>
      </c>
      <c r="AA10" s="152">
        <v>45835</v>
      </c>
      <c r="AB10" s="152">
        <v>45835</v>
      </c>
      <c r="AC10" s="152">
        <v>45838</v>
      </c>
      <c r="AD10" s="97">
        <v>984725</v>
      </c>
      <c r="AE10" s="94" t="s">
        <v>3215</v>
      </c>
      <c r="AF10" s="177">
        <v>490</v>
      </c>
      <c r="AG10" s="100" t="s">
        <v>3039</v>
      </c>
      <c r="AH10" s="225" t="s">
        <v>2186</v>
      </c>
      <c r="AI10" s="100" t="str">
        <f t="shared" si="2"/>
        <v>EMBARCADO CON ATRASO</v>
      </c>
      <c r="AJ10" s="100" t="str">
        <f>IFERROR(VLOOKUP(AF10:AF143,'base sif'!A:B,2,0)," ")</f>
        <v>30.136 - SEARA</v>
      </c>
      <c r="AK10" s="101" t="str">
        <f>IFERROR(VLOOKUP(C10,Plan1!A:E,3,0)," ")</f>
        <v>EMBARCADOR POSTERGÓ EL EMBARQUE</v>
      </c>
      <c r="AL10" s="102">
        <f>IFERROR(VLOOKUP(C10,Plan1!A:E,4,0)," ")</f>
        <v>1</v>
      </c>
      <c r="AM10" s="102" t="str">
        <f>IFERROR(VLOOKUP(C10,Plan1!A:E,5,0)," ")</f>
        <v>SHIPPING</v>
      </c>
      <c r="AN10" s="102" t="str">
        <f>VLOOKUP(T10,Plan3!A:C,3,0)</f>
        <v>CHULETA VETADA</v>
      </c>
    </row>
    <row r="11" spans="1:40" s="103" customFormat="1" ht="12.75" customHeight="1" x14ac:dyDescent="0.15">
      <c r="A11" s="92"/>
      <c r="B11" s="92" t="s">
        <v>1114</v>
      </c>
      <c r="C11" s="92" t="s">
        <v>2757</v>
      </c>
      <c r="D11" s="93" t="s">
        <v>2855</v>
      </c>
      <c r="E11" s="125">
        <v>45838</v>
      </c>
      <c r="F11" s="126">
        <v>45843</v>
      </c>
      <c r="G11" s="107">
        <v>27</v>
      </c>
      <c r="H11" s="118">
        <v>45848</v>
      </c>
      <c r="I11" s="107">
        <f t="shared" si="0"/>
        <v>28</v>
      </c>
      <c r="J11" s="107">
        <f t="shared" si="1"/>
        <v>1</v>
      </c>
      <c r="K11" s="120">
        <v>45864</v>
      </c>
      <c r="L11" s="121" t="s">
        <v>699</v>
      </c>
      <c r="M11" s="122" t="s">
        <v>3040</v>
      </c>
      <c r="N11" s="128">
        <v>720870773</v>
      </c>
      <c r="O11" s="92" t="s">
        <v>103</v>
      </c>
      <c r="P11" s="92" t="s">
        <v>2750</v>
      </c>
      <c r="Q11" s="92" t="s">
        <v>190</v>
      </c>
      <c r="R11" s="92" t="s">
        <v>191</v>
      </c>
      <c r="S11" s="98">
        <v>586307</v>
      </c>
      <c r="T11" s="92" t="s">
        <v>13</v>
      </c>
      <c r="U11" s="92" t="s">
        <v>12</v>
      </c>
      <c r="V11" s="92" t="s">
        <v>438</v>
      </c>
      <c r="W11" s="96">
        <v>2440</v>
      </c>
      <c r="X11" s="172">
        <v>23245.85</v>
      </c>
      <c r="Y11" s="172">
        <v>23245.85</v>
      </c>
      <c r="Z11" s="98">
        <v>1549.72333</v>
      </c>
      <c r="AA11" s="152">
        <v>45836</v>
      </c>
      <c r="AB11" s="152">
        <v>45836</v>
      </c>
      <c r="AC11" s="152">
        <v>45841</v>
      </c>
      <c r="AD11" s="97">
        <v>984744</v>
      </c>
      <c r="AE11" s="94" t="s">
        <v>3216</v>
      </c>
      <c r="AF11" s="177">
        <v>15</v>
      </c>
      <c r="AG11" s="100" t="s">
        <v>3041</v>
      </c>
      <c r="AH11" s="225" t="s">
        <v>2186</v>
      </c>
      <c r="AI11" s="100" t="str">
        <f t="shared" si="2"/>
        <v>EMBARCADO CON ATRASO</v>
      </c>
      <c r="AJ11" s="100" t="str">
        <f>IFERROR(VLOOKUP(AF11:AF144,'base sif'!A:B,2,0)," ")</f>
        <v>30.475 - SEBERI - AB.SUINOS/IND.</v>
      </c>
      <c r="AK11" s="101" t="s">
        <v>3583</v>
      </c>
      <c r="AL11" s="102">
        <f>IFERROR(VLOOKUP(C11,Plan1!A:E,4,0)," ")</f>
        <v>1</v>
      </c>
      <c r="AM11" s="102" t="str">
        <f>IFERROR(VLOOKUP(C11,Plan1!A:E,5,0)," ")</f>
        <v>SHIPPING</v>
      </c>
      <c r="AN11" s="102" t="str">
        <f>VLOOKUP(T11,Plan3!A:C,3,0)</f>
        <v>CHULETA VETADA</v>
      </c>
    </row>
    <row r="12" spans="1:40" s="103" customFormat="1" ht="12.75" customHeight="1" x14ac:dyDescent="0.15">
      <c r="A12" s="92"/>
      <c r="B12" s="92" t="s">
        <v>1114</v>
      </c>
      <c r="C12" s="92" t="s">
        <v>3431</v>
      </c>
      <c r="D12" s="93" t="s">
        <v>3432</v>
      </c>
      <c r="E12" s="125">
        <v>45922</v>
      </c>
      <c r="F12" s="126">
        <v>45928</v>
      </c>
      <c r="G12" s="107">
        <v>39</v>
      </c>
      <c r="H12" s="118"/>
      <c r="I12" s="107"/>
      <c r="J12" s="107"/>
      <c r="K12" s="120"/>
      <c r="L12" s="121" t="s">
        <v>1772</v>
      </c>
      <c r="M12" s="122" t="s">
        <v>1028</v>
      </c>
      <c r="N12" s="128"/>
      <c r="O12" s="92"/>
      <c r="P12" s="92" t="s">
        <v>2750</v>
      </c>
      <c r="Q12" s="92"/>
      <c r="R12" s="92" t="s">
        <v>191</v>
      </c>
      <c r="S12" s="98">
        <v>70130</v>
      </c>
      <c r="T12" s="92" t="s">
        <v>11</v>
      </c>
      <c r="U12" s="92" t="s">
        <v>37</v>
      </c>
      <c r="V12" s="92" t="s">
        <v>438</v>
      </c>
      <c r="W12" s="96">
        <v>2260</v>
      </c>
      <c r="X12" s="172">
        <v>24500</v>
      </c>
      <c r="Y12" s="172"/>
      <c r="Z12" s="98">
        <v>1580.64516</v>
      </c>
      <c r="AA12" s="152"/>
      <c r="AB12" s="152"/>
      <c r="AC12" s="152"/>
      <c r="AD12" s="97"/>
      <c r="AE12" s="94"/>
      <c r="AF12" s="177"/>
      <c r="AG12" s="100"/>
      <c r="AH12" s="225" t="s">
        <v>79</v>
      </c>
      <c r="AI12" s="100" t="s">
        <v>845</v>
      </c>
      <c r="AJ12" s="100" t="str">
        <f>IFERROR(VLOOKUP(AF12:AF145,'base sif'!A:B,2,0)," ")</f>
        <v xml:space="preserve"> </v>
      </c>
      <c r="AK12" s="101" t="s">
        <v>3583</v>
      </c>
      <c r="AL12" s="102" t="str">
        <f>IFERROR(VLOOKUP(C12,Plan1!A:E,4,0)," ")</f>
        <v xml:space="preserve"> </v>
      </c>
      <c r="AM12" s="102" t="str">
        <f>IFERROR(VLOOKUP(C12,Plan1!A:E,5,0)," ")</f>
        <v xml:space="preserve"> </v>
      </c>
      <c r="AN12" s="102" t="str">
        <f>VLOOKUP(T12,Plan3!A:C,3,0)</f>
        <v>CHULETA CENTRO</v>
      </c>
    </row>
    <row r="13" spans="1:40" s="103" customFormat="1" ht="12.75" customHeight="1" x14ac:dyDescent="0.15">
      <c r="A13" s="104"/>
      <c r="B13" s="92" t="s">
        <v>1114</v>
      </c>
      <c r="C13" s="92" t="s">
        <v>3433</v>
      </c>
      <c r="D13" s="93" t="s">
        <v>3432</v>
      </c>
      <c r="E13" s="125">
        <v>45922</v>
      </c>
      <c r="F13" s="126">
        <v>45928</v>
      </c>
      <c r="G13" s="107">
        <v>39</v>
      </c>
      <c r="H13" s="118"/>
      <c r="I13" s="107"/>
      <c r="J13" s="107"/>
      <c r="K13" s="120"/>
      <c r="L13" s="121" t="s">
        <v>1772</v>
      </c>
      <c r="M13" s="122" t="s">
        <v>1028</v>
      </c>
      <c r="N13" s="128"/>
      <c r="O13" s="92"/>
      <c r="P13" s="92" t="s">
        <v>2750</v>
      </c>
      <c r="Q13" s="92"/>
      <c r="R13" s="92" t="s">
        <v>191</v>
      </c>
      <c r="S13" s="98">
        <v>70130</v>
      </c>
      <c r="T13" s="92" t="s">
        <v>11</v>
      </c>
      <c r="U13" s="92" t="s">
        <v>37</v>
      </c>
      <c r="V13" s="92" t="s">
        <v>438</v>
      </c>
      <c r="W13" s="96">
        <v>2260</v>
      </c>
      <c r="X13" s="172">
        <v>24500</v>
      </c>
      <c r="Y13" s="172"/>
      <c r="Z13" s="98">
        <v>1580.64516</v>
      </c>
      <c r="AA13" s="152"/>
      <c r="AB13" s="152"/>
      <c r="AC13" s="152"/>
      <c r="AD13" s="97"/>
      <c r="AE13" s="94"/>
      <c r="AF13" s="177"/>
      <c r="AG13" s="100"/>
      <c r="AH13" s="225" t="s">
        <v>79</v>
      </c>
      <c r="AI13" s="100" t="s">
        <v>845</v>
      </c>
      <c r="AJ13" s="100" t="str">
        <f>IFERROR(VLOOKUP(AF13:AF146,'base sif'!A:B,2,0)," ")</f>
        <v xml:space="preserve"> </v>
      </c>
      <c r="AK13" s="101" t="s">
        <v>3583</v>
      </c>
      <c r="AL13" s="102" t="str">
        <f>IFERROR(VLOOKUP(C13,Plan1!A:E,4,0)," ")</f>
        <v xml:space="preserve"> </v>
      </c>
      <c r="AM13" s="102" t="str">
        <f>IFERROR(VLOOKUP(C13,Plan1!A:E,5,0)," ")</f>
        <v xml:space="preserve"> </v>
      </c>
      <c r="AN13" s="102" t="str">
        <f>VLOOKUP(T13,Plan3!A:C,3,0)</f>
        <v>CHULETA CENTRO</v>
      </c>
    </row>
    <row r="14" spans="1:40" s="103" customFormat="1" ht="12.75" customHeight="1" x14ac:dyDescent="0.15">
      <c r="A14" s="104"/>
      <c r="B14" s="92" t="s">
        <v>730</v>
      </c>
      <c r="C14" s="92" t="s">
        <v>3368</v>
      </c>
      <c r="D14" s="93" t="s">
        <v>2518</v>
      </c>
      <c r="E14" s="125">
        <v>45799</v>
      </c>
      <c r="F14" s="126">
        <v>45815</v>
      </c>
      <c r="G14" s="107">
        <v>23</v>
      </c>
      <c r="H14" s="118">
        <v>45806</v>
      </c>
      <c r="I14" s="107">
        <f t="shared" ref="I14:I28" si="3">WEEKNUM(H14)</f>
        <v>22</v>
      </c>
      <c r="J14" s="107">
        <f t="shared" ref="J14:J28" si="4">I14-G14</f>
        <v>-1</v>
      </c>
      <c r="K14" s="120">
        <v>45857</v>
      </c>
      <c r="L14" s="121" t="s">
        <v>2139</v>
      </c>
      <c r="M14" s="122" t="s">
        <v>3397</v>
      </c>
      <c r="N14" s="128">
        <v>720806281</v>
      </c>
      <c r="O14" s="92" t="s">
        <v>103</v>
      </c>
      <c r="P14" s="92" t="s">
        <v>189</v>
      </c>
      <c r="Q14" s="92" t="s">
        <v>190</v>
      </c>
      <c r="R14" s="92" t="s">
        <v>191</v>
      </c>
      <c r="S14" s="98">
        <v>991257</v>
      </c>
      <c r="T14" s="92" t="s">
        <v>2519</v>
      </c>
      <c r="U14" s="92" t="s">
        <v>428</v>
      </c>
      <c r="V14" s="92" t="s">
        <v>438</v>
      </c>
      <c r="W14" s="96">
        <v>2950</v>
      </c>
      <c r="X14" s="172">
        <v>23986.19</v>
      </c>
      <c r="Y14" s="172">
        <v>23986.19</v>
      </c>
      <c r="Z14" s="98">
        <v>1499.13688</v>
      </c>
      <c r="AA14" s="152">
        <v>45794</v>
      </c>
      <c r="AB14" s="152">
        <v>45793</v>
      </c>
      <c r="AC14" s="152">
        <v>45796</v>
      </c>
      <c r="AD14" s="97">
        <v>966885</v>
      </c>
      <c r="AE14" s="94" t="s">
        <v>3369</v>
      </c>
      <c r="AF14" s="177">
        <v>15</v>
      </c>
      <c r="AG14" s="100" t="s">
        <v>3398</v>
      </c>
      <c r="AH14" s="225" t="s">
        <v>2186</v>
      </c>
      <c r="AI14" s="100" t="str">
        <f t="shared" ref="AI14:AI28" si="5">IF(AND(H:H&lt;=F:F,H:H&gt;=E:E),"EMBARCADO EN FECHA","EMBARCADO CON ATRASO")</f>
        <v>EMBARCADO EN FECHA</v>
      </c>
      <c r="AJ14" s="100" t="str">
        <f>IFERROR(VLOOKUP(AF14:AF147,'base sif'!A:B,2,0)," ")</f>
        <v>30.475 - SEBERI - AB.SUINOS/IND.</v>
      </c>
      <c r="AK14" s="101" t="str">
        <f>IFERROR(VLOOKUP(C14,Plan1!A:E,3,0)," ")</f>
        <v xml:space="preserve"> </v>
      </c>
      <c r="AL14" s="102" t="str">
        <f>IFERROR(VLOOKUP(C14,Plan1!A:E,4,0)," ")</f>
        <v xml:space="preserve"> </v>
      </c>
      <c r="AM14" s="102" t="str">
        <f>IFERROR(VLOOKUP(C14,Plan1!A:E,5,0)," ")</f>
        <v xml:space="preserve"> </v>
      </c>
      <c r="AN14" s="102" t="str">
        <f>VLOOKUP(T14,Plan3!A:C,3,0)</f>
        <v xml:space="preserve"> PULPA PIERNA</v>
      </c>
    </row>
    <row r="15" spans="1:40" s="103" customFormat="1" ht="12.75" customHeight="1" x14ac:dyDescent="0.15">
      <c r="A15" s="92"/>
      <c r="B15" s="92" t="s">
        <v>730</v>
      </c>
      <c r="C15" s="92" t="s">
        <v>3370</v>
      </c>
      <c r="D15" s="93" t="s">
        <v>2518</v>
      </c>
      <c r="E15" s="125">
        <v>45806</v>
      </c>
      <c r="F15" s="126">
        <v>45815</v>
      </c>
      <c r="G15" s="107">
        <v>23</v>
      </c>
      <c r="H15" s="118">
        <v>45806</v>
      </c>
      <c r="I15" s="107">
        <f t="shared" si="3"/>
        <v>22</v>
      </c>
      <c r="J15" s="107">
        <f t="shared" si="4"/>
        <v>-1</v>
      </c>
      <c r="K15" s="120">
        <v>45857</v>
      </c>
      <c r="L15" s="121" t="s">
        <v>2139</v>
      </c>
      <c r="M15" s="122" t="s">
        <v>3399</v>
      </c>
      <c r="N15" s="128">
        <v>720806281</v>
      </c>
      <c r="O15" s="92" t="s">
        <v>103</v>
      </c>
      <c r="P15" s="92" t="s">
        <v>189</v>
      </c>
      <c r="Q15" s="92" t="s">
        <v>190</v>
      </c>
      <c r="R15" s="92" t="s">
        <v>191</v>
      </c>
      <c r="S15" s="98">
        <v>991257</v>
      </c>
      <c r="T15" s="92" t="s">
        <v>2519</v>
      </c>
      <c r="U15" s="92" t="s">
        <v>428</v>
      </c>
      <c r="V15" s="92" t="s">
        <v>438</v>
      </c>
      <c r="W15" s="96">
        <v>2950</v>
      </c>
      <c r="X15" s="172">
        <v>23907.69</v>
      </c>
      <c r="Y15" s="172">
        <v>23907.69</v>
      </c>
      <c r="Z15" s="98">
        <v>1494.23063</v>
      </c>
      <c r="AA15" s="152">
        <v>45798</v>
      </c>
      <c r="AB15" s="152">
        <v>45797</v>
      </c>
      <c r="AC15" s="152">
        <v>45798</v>
      </c>
      <c r="AD15" s="97">
        <v>966887</v>
      </c>
      <c r="AE15" s="94" t="s">
        <v>3371</v>
      </c>
      <c r="AF15" s="177">
        <v>15</v>
      </c>
      <c r="AG15" s="100" t="s">
        <v>3400</v>
      </c>
      <c r="AH15" s="225" t="s">
        <v>2186</v>
      </c>
      <c r="AI15" s="100" t="str">
        <f t="shared" si="5"/>
        <v>EMBARCADO EN FECHA</v>
      </c>
      <c r="AJ15" s="100" t="str">
        <f>IFERROR(VLOOKUP(AF15:AF148,'base sif'!A:B,2,0)," ")</f>
        <v>30.475 - SEBERI - AB.SUINOS/IND.</v>
      </c>
      <c r="AK15" s="101" t="str">
        <f>IFERROR(VLOOKUP(C15,Plan1!A:E,3,0)," ")</f>
        <v xml:space="preserve"> </v>
      </c>
      <c r="AL15" s="102" t="str">
        <f>IFERROR(VLOOKUP(C15,Plan1!A:E,4,0)," ")</f>
        <v xml:space="preserve"> </v>
      </c>
      <c r="AM15" s="102" t="str">
        <f>IFERROR(VLOOKUP(C15,Plan1!A:E,5,0)," ")</f>
        <v xml:space="preserve"> </v>
      </c>
      <c r="AN15" s="102" t="str">
        <f>VLOOKUP(T15,Plan3!A:C,3,0)</f>
        <v xml:space="preserve"> PULPA PIERNA</v>
      </c>
    </row>
    <row r="16" spans="1:40" s="103" customFormat="1" ht="12.75" customHeight="1" x14ac:dyDescent="0.15">
      <c r="A16" s="104"/>
      <c r="B16" s="92" t="s">
        <v>730</v>
      </c>
      <c r="C16" s="92" t="s">
        <v>3366</v>
      </c>
      <c r="D16" s="93" t="s">
        <v>3363</v>
      </c>
      <c r="E16" s="125">
        <v>45799</v>
      </c>
      <c r="F16" s="126">
        <v>45809</v>
      </c>
      <c r="G16" s="107">
        <v>22</v>
      </c>
      <c r="H16" s="118">
        <v>45806</v>
      </c>
      <c r="I16" s="107">
        <f t="shared" si="3"/>
        <v>22</v>
      </c>
      <c r="J16" s="107">
        <f t="shared" si="4"/>
        <v>0</v>
      </c>
      <c r="K16" s="120">
        <v>45857</v>
      </c>
      <c r="L16" s="121" t="s">
        <v>2139</v>
      </c>
      <c r="M16" s="122" t="s">
        <v>3401</v>
      </c>
      <c r="N16" s="128">
        <v>720806281</v>
      </c>
      <c r="O16" s="92" t="s">
        <v>103</v>
      </c>
      <c r="P16" s="92" t="s">
        <v>189</v>
      </c>
      <c r="Q16" s="92" t="s">
        <v>190</v>
      </c>
      <c r="R16" s="92" t="s">
        <v>191</v>
      </c>
      <c r="S16" s="98">
        <v>991256</v>
      </c>
      <c r="T16" s="92" t="s">
        <v>3364</v>
      </c>
      <c r="U16" s="92" t="s">
        <v>3365</v>
      </c>
      <c r="V16" s="92" t="s">
        <v>438</v>
      </c>
      <c r="W16" s="96">
        <v>2950</v>
      </c>
      <c r="X16" s="172">
        <v>23983.3</v>
      </c>
      <c r="Y16" s="172">
        <v>23983.3</v>
      </c>
      <c r="Z16" s="98">
        <v>1498.95625</v>
      </c>
      <c r="AA16" s="152">
        <v>45793</v>
      </c>
      <c r="AB16" s="152">
        <v>45791</v>
      </c>
      <c r="AC16" s="152">
        <v>45793</v>
      </c>
      <c r="AD16" s="97">
        <v>966318</v>
      </c>
      <c r="AE16" s="94" t="s">
        <v>3367</v>
      </c>
      <c r="AF16" s="177">
        <v>15</v>
      </c>
      <c r="AG16" s="100" t="s">
        <v>3402</v>
      </c>
      <c r="AH16" s="225" t="s">
        <v>2186</v>
      </c>
      <c r="AI16" s="100" t="str">
        <f t="shared" si="5"/>
        <v>EMBARCADO EN FECHA</v>
      </c>
      <c r="AJ16" s="100" t="str">
        <f>IFERROR(VLOOKUP(AF16:AF149,'base sif'!A:B,2,0)," ")</f>
        <v>30.475 - SEBERI - AB.SUINOS/IND.</v>
      </c>
      <c r="AK16" s="101" t="str">
        <f>IFERROR(VLOOKUP(C16,Plan1!A:E,3,0)," ")</f>
        <v xml:space="preserve"> </v>
      </c>
      <c r="AL16" s="102" t="str">
        <f>IFERROR(VLOOKUP(C16,Plan1!A:E,4,0)," ")</f>
        <v xml:space="preserve"> </v>
      </c>
      <c r="AM16" s="102" t="str">
        <f>IFERROR(VLOOKUP(C16,Plan1!A:E,5,0)," ")</f>
        <v xml:space="preserve"> </v>
      </c>
      <c r="AN16" s="102" t="e">
        <f>VLOOKUP(T16,Plan3!A:C,3,0)</f>
        <v>#N/A</v>
      </c>
    </row>
    <row r="17" spans="1:40" s="103" customFormat="1" ht="12.75" customHeight="1" x14ac:dyDescent="0.15">
      <c r="A17" s="92"/>
      <c r="B17" s="92" t="s">
        <v>730</v>
      </c>
      <c r="C17" s="92" t="s">
        <v>2870</v>
      </c>
      <c r="D17" s="93" t="s">
        <v>2934</v>
      </c>
      <c r="E17" s="125">
        <v>45817</v>
      </c>
      <c r="F17" s="126">
        <v>45822</v>
      </c>
      <c r="G17" s="107">
        <v>24</v>
      </c>
      <c r="H17" s="118">
        <v>45827</v>
      </c>
      <c r="I17" s="107">
        <f t="shared" si="3"/>
        <v>25</v>
      </c>
      <c r="J17" s="107">
        <f t="shared" si="4"/>
        <v>1</v>
      </c>
      <c r="K17" s="120">
        <v>45844</v>
      </c>
      <c r="L17" s="121" t="s">
        <v>1837</v>
      </c>
      <c r="M17" s="122" t="s">
        <v>2942</v>
      </c>
      <c r="N17" s="128">
        <v>720870769</v>
      </c>
      <c r="O17" s="92" t="s">
        <v>103</v>
      </c>
      <c r="P17" s="92" t="s">
        <v>189</v>
      </c>
      <c r="Q17" s="92" t="s">
        <v>190</v>
      </c>
      <c r="R17" s="92" t="s">
        <v>191</v>
      </c>
      <c r="S17" s="98">
        <v>991257</v>
      </c>
      <c r="T17" s="92" t="s">
        <v>2519</v>
      </c>
      <c r="U17" s="92" t="s">
        <v>428</v>
      </c>
      <c r="V17" s="92" t="s">
        <v>438</v>
      </c>
      <c r="W17" s="96">
        <v>3000</v>
      </c>
      <c r="X17" s="172">
        <v>23998.41</v>
      </c>
      <c r="Y17" s="172">
        <v>23998.41</v>
      </c>
      <c r="Z17" s="98">
        <v>1499.9006300000001</v>
      </c>
      <c r="AA17" s="152">
        <v>45814</v>
      </c>
      <c r="AB17" s="152">
        <v>45813</v>
      </c>
      <c r="AC17" s="152">
        <v>45818</v>
      </c>
      <c r="AD17" s="97">
        <v>979357</v>
      </c>
      <c r="AE17" s="94" t="s">
        <v>2986</v>
      </c>
      <c r="AF17" s="177">
        <v>15</v>
      </c>
      <c r="AG17" s="100">
        <v>255088541</v>
      </c>
      <c r="AH17" s="225" t="s">
        <v>2186</v>
      </c>
      <c r="AI17" s="100" t="str">
        <f t="shared" si="5"/>
        <v>EMBARCADO CON ATRASO</v>
      </c>
      <c r="AJ17" s="100" t="str">
        <f>IFERROR(VLOOKUP(AF17:AF150,'base sif'!A:B,2,0)," ")</f>
        <v>30.475 - SEBERI - AB.SUINOS/IND.</v>
      </c>
      <c r="AK17" s="101" t="str">
        <f>IFERROR(VLOOKUP(C17,Plan1!A:E,3,0)," ")</f>
        <v xml:space="preserve">VENTA EFETUADA ANTES DE LA ENTRADA DEL PLAN </v>
      </c>
      <c r="AL17" s="102">
        <f>IFERROR(VLOOKUP(C17,Plan1!A:E,4,0)," ")</f>
        <v>1</v>
      </c>
      <c r="AM17" s="102" t="str">
        <f>IFERROR(VLOOKUP(C17,Plan1!A:E,5,0)," ")</f>
        <v>COMERCIAL/PRODUCCIÓN</v>
      </c>
      <c r="AN17" s="102" t="str">
        <f>VLOOKUP(T17,Plan3!A:C,3,0)</f>
        <v xml:space="preserve"> PULPA PIERNA</v>
      </c>
    </row>
    <row r="18" spans="1:40" s="103" customFormat="1" ht="12.75" customHeight="1" x14ac:dyDescent="0.15">
      <c r="A18" s="92"/>
      <c r="B18" s="92" t="s">
        <v>730</v>
      </c>
      <c r="C18" s="92" t="s">
        <v>2871</v>
      </c>
      <c r="D18" s="93" t="s">
        <v>2934</v>
      </c>
      <c r="E18" s="125">
        <v>45817</v>
      </c>
      <c r="F18" s="126">
        <v>45822</v>
      </c>
      <c r="G18" s="107">
        <v>24</v>
      </c>
      <c r="H18" s="118">
        <v>45827</v>
      </c>
      <c r="I18" s="107">
        <f t="shared" si="3"/>
        <v>25</v>
      </c>
      <c r="J18" s="107">
        <f t="shared" si="4"/>
        <v>1</v>
      </c>
      <c r="K18" s="120">
        <v>45844</v>
      </c>
      <c r="L18" s="121" t="s">
        <v>1837</v>
      </c>
      <c r="M18" s="122" t="s">
        <v>2968</v>
      </c>
      <c r="N18" s="128">
        <v>720870769</v>
      </c>
      <c r="O18" s="92" t="s">
        <v>103</v>
      </c>
      <c r="P18" s="92" t="s">
        <v>189</v>
      </c>
      <c r="Q18" s="92" t="s">
        <v>190</v>
      </c>
      <c r="R18" s="92" t="s">
        <v>191</v>
      </c>
      <c r="S18" s="98">
        <v>991257</v>
      </c>
      <c r="T18" s="92" t="s">
        <v>2519</v>
      </c>
      <c r="U18" s="92" t="s">
        <v>428</v>
      </c>
      <c r="V18" s="92" t="s">
        <v>438</v>
      </c>
      <c r="W18" s="96">
        <v>3000</v>
      </c>
      <c r="X18" s="172">
        <v>23983.68</v>
      </c>
      <c r="Y18" s="172">
        <v>23983.68</v>
      </c>
      <c r="Z18" s="98">
        <v>1498.98</v>
      </c>
      <c r="AA18" s="152">
        <v>45818</v>
      </c>
      <c r="AB18" s="152">
        <v>45817</v>
      </c>
      <c r="AC18" s="152">
        <v>45819</v>
      </c>
      <c r="AD18" s="97">
        <v>979359</v>
      </c>
      <c r="AE18" s="94" t="s">
        <v>2987</v>
      </c>
      <c r="AF18" s="177">
        <v>15</v>
      </c>
      <c r="AG18" s="100" t="s">
        <v>2969</v>
      </c>
      <c r="AH18" s="225" t="s">
        <v>2186</v>
      </c>
      <c r="AI18" s="100" t="str">
        <f t="shared" si="5"/>
        <v>EMBARCADO CON ATRASO</v>
      </c>
      <c r="AJ18" s="100" t="str">
        <f>IFERROR(VLOOKUP(AF18:AF151,'base sif'!A:B,2,0)," ")</f>
        <v>30.475 - SEBERI - AB.SUINOS/IND.</v>
      </c>
      <c r="AK18" s="101" t="str">
        <f>IFERROR(VLOOKUP(C18,Plan1!A:E,3,0)," ")</f>
        <v xml:space="preserve">VENTA EFETUADA ANTES DE LA ENTRADA DEL PLAN </v>
      </c>
      <c r="AL18" s="102">
        <f>IFERROR(VLOOKUP(C18,Plan1!A:E,4,0)," ")</f>
        <v>1</v>
      </c>
      <c r="AM18" s="102" t="str">
        <f>IFERROR(VLOOKUP(C18,Plan1!A:E,5,0)," ")</f>
        <v>COMERCIAL/PRODUCCIÓN</v>
      </c>
      <c r="AN18" s="102" t="str">
        <f>VLOOKUP(T18,Plan3!A:C,3,0)</f>
        <v xml:space="preserve"> PULPA PIERNA</v>
      </c>
    </row>
    <row r="19" spans="1:40" s="103" customFormat="1" ht="12.75" customHeight="1" x14ac:dyDescent="0.15">
      <c r="A19" s="92"/>
      <c r="B19" s="92" t="s">
        <v>730</v>
      </c>
      <c r="C19" s="92" t="s">
        <v>2873</v>
      </c>
      <c r="D19" s="93" t="s">
        <v>2934</v>
      </c>
      <c r="E19" s="125">
        <v>45824</v>
      </c>
      <c r="F19" s="126">
        <v>45829</v>
      </c>
      <c r="G19" s="107">
        <v>25</v>
      </c>
      <c r="H19" s="118">
        <v>45833</v>
      </c>
      <c r="I19" s="107">
        <f t="shared" si="3"/>
        <v>26</v>
      </c>
      <c r="J19" s="107">
        <f t="shared" si="4"/>
        <v>1</v>
      </c>
      <c r="K19" s="120">
        <v>45849</v>
      </c>
      <c r="L19" s="121" t="s">
        <v>867</v>
      </c>
      <c r="M19" s="122" t="s">
        <v>2971</v>
      </c>
      <c r="N19" s="128">
        <v>720870708</v>
      </c>
      <c r="O19" s="92" t="s">
        <v>103</v>
      </c>
      <c r="P19" s="92" t="s">
        <v>189</v>
      </c>
      <c r="Q19" s="92" t="s">
        <v>190</v>
      </c>
      <c r="R19" s="92" t="s">
        <v>191</v>
      </c>
      <c r="S19" s="98">
        <v>991257</v>
      </c>
      <c r="T19" s="92" t="s">
        <v>2519</v>
      </c>
      <c r="U19" s="92" t="s">
        <v>428</v>
      </c>
      <c r="V19" s="92" t="s">
        <v>438</v>
      </c>
      <c r="W19" s="96">
        <v>3000</v>
      </c>
      <c r="X19" s="172">
        <v>23990.17</v>
      </c>
      <c r="Y19" s="172">
        <v>23990.17</v>
      </c>
      <c r="Z19" s="98">
        <v>1499.38563</v>
      </c>
      <c r="AA19" s="152">
        <v>45826</v>
      </c>
      <c r="AB19" s="152">
        <v>45825</v>
      </c>
      <c r="AC19" s="152">
        <v>45831</v>
      </c>
      <c r="AD19" s="97">
        <v>979363</v>
      </c>
      <c r="AE19" s="94" t="s">
        <v>3004</v>
      </c>
      <c r="AF19" s="177">
        <v>15</v>
      </c>
      <c r="AG19" s="100" t="s">
        <v>2988</v>
      </c>
      <c r="AH19" s="225" t="s">
        <v>2186</v>
      </c>
      <c r="AI19" s="100" t="str">
        <f t="shared" si="5"/>
        <v>EMBARCADO CON ATRASO</v>
      </c>
      <c r="AJ19" s="100" t="str">
        <f>IFERROR(VLOOKUP(AF19:AF152,'base sif'!A:B,2,0)," ")</f>
        <v>30.475 - SEBERI - AB.SUINOS/IND.</v>
      </c>
      <c r="AK19" s="101" t="str">
        <f>IFERROR(VLOOKUP(C19,Plan1!A:E,3,0)," ")</f>
        <v xml:space="preserve">VENTA EFETUADA ANTES DE LA ENTRADA DEL PLAN </v>
      </c>
      <c r="AL19" s="102">
        <f>IFERROR(VLOOKUP(C19,Plan1!A:E,4,0)," ")</f>
        <v>1</v>
      </c>
      <c r="AM19" s="102" t="str">
        <f>IFERROR(VLOOKUP(C19,Plan1!A:E,5,0)," ")</f>
        <v>COMERCIAL/PRODUCCIÓN</v>
      </c>
      <c r="AN19" s="102" t="str">
        <f>VLOOKUP(T19,Plan3!A:C,3,0)</f>
        <v xml:space="preserve"> PULPA PIERNA</v>
      </c>
    </row>
    <row r="20" spans="1:40" s="103" customFormat="1" ht="12.75" customHeight="1" x14ac:dyDescent="0.15">
      <c r="A20" s="92"/>
      <c r="B20" s="92" t="s">
        <v>730</v>
      </c>
      <c r="C20" s="92" t="s">
        <v>2879</v>
      </c>
      <c r="D20" s="93" t="s">
        <v>2934</v>
      </c>
      <c r="E20" s="125">
        <v>45831</v>
      </c>
      <c r="F20" s="126">
        <v>45836</v>
      </c>
      <c r="G20" s="107">
        <v>26</v>
      </c>
      <c r="H20" s="118">
        <v>45848</v>
      </c>
      <c r="I20" s="107">
        <f t="shared" si="3"/>
        <v>28</v>
      </c>
      <c r="J20" s="107">
        <f t="shared" si="4"/>
        <v>2</v>
      </c>
      <c r="K20" s="120">
        <v>45864</v>
      </c>
      <c r="L20" s="121" t="s">
        <v>699</v>
      </c>
      <c r="M20" s="122" t="s">
        <v>3042</v>
      </c>
      <c r="N20" s="128">
        <v>720920636</v>
      </c>
      <c r="O20" s="92" t="s">
        <v>103</v>
      </c>
      <c r="P20" s="92" t="s">
        <v>189</v>
      </c>
      <c r="Q20" s="92" t="s">
        <v>190</v>
      </c>
      <c r="R20" s="92" t="s">
        <v>191</v>
      </c>
      <c r="S20" s="98">
        <v>991257</v>
      </c>
      <c r="T20" s="92" t="s">
        <v>2519</v>
      </c>
      <c r="U20" s="92" t="s">
        <v>428</v>
      </c>
      <c r="V20" s="92" t="s">
        <v>438</v>
      </c>
      <c r="W20" s="96">
        <v>3000</v>
      </c>
      <c r="X20" s="172">
        <v>23993.52</v>
      </c>
      <c r="Y20" s="172">
        <v>23993.52</v>
      </c>
      <c r="Z20" s="98">
        <v>1499.595</v>
      </c>
      <c r="AA20" s="152">
        <v>45836</v>
      </c>
      <c r="AB20" s="152">
        <v>45836</v>
      </c>
      <c r="AC20" s="152">
        <v>45840</v>
      </c>
      <c r="AD20" s="97">
        <v>979382</v>
      </c>
      <c r="AE20" s="94" t="s">
        <v>3265</v>
      </c>
      <c r="AF20" s="177">
        <v>15</v>
      </c>
      <c r="AG20" s="100" t="s">
        <v>3043</v>
      </c>
      <c r="AH20" s="225" t="s">
        <v>2186</v>
      </c>
      <c r="AI20" s="100" t="str">
        <f t="shared" si="5"/>
        <v>EMBARCADO CON ATRASO</v>
      </c>
      <c r="AJ20" s="100" t="str">
        <f>IFERROR(VLOOKUP(AF20:AF153,'base sif'!A:B,2,0)," ")</f>
        <v>30.475 - SEBERI - AB.SUINOS/IND.</v>
      </c>
      <c r="AK20" s="101" t="str">
        <f>IFERROR(VLOOKUP(C20,Plan1!A:E,3,0)," ")</f>
        <v>ERROR AL CARAGAR EN ELCONTENEDOR</v>
      </c>
      <c r="AL20" s="102">
        <f>IFERROR(VLOOKUP(C20,Plan1!A:E,4,0)," ")</f>
        <v>1</v>
      </c>
      <c r="AM20" s="102" t="str">
        <f>IFERROR(VLOOKUP(C20,Plan1!A:E,5,0)," ")</f>
        <v>EXPEDICIÓN</v>
      </c>
      <c r="AN20" s="102" t="str">
        <f>VLOOKUP(T20,Plan3!A:C,3,0)</f>
        <v xml:space="preserve"> PULPA PIERNA</v>
      </c>
    </row>
    <row r="21" spans="1:40" s="103" customFormat="1" ht="12.75" customHeight="1" x14ac:dyDescent="0.15">
      <c r="A21" s="92"/>
      <c r="B21" s="92" t="s">
        <v>730</v>
      </c>
      <c r="C21" s="92" t="s">
        <v>2872</v>
      </c>
      <c r="D21" s="93" t="s">
        <v>2934</v>
      </c>
      <c r="E21" s="125">
        <v>45824</v>
      </c>
      <c r="F21" s="126">
        <v>45829</v>
      </c>
      <c r="G21" s="107">
        <v>25</v>
      </c>
      <c r="H21" s="118">
        <v>45848</v>
      </c>
      <c r="I21" s="107">
        <f t="shared" si="3"/>
        <v>28</v>
      </c>
      <c r="J21" s="107">
        <f t="shared" si="4"/>
        <v>3</v>
      </c>
      <c r="K21" s="120">
        <v>45864</v>
      </c>
      <c r="L21" s="121" t="s">
        <v>699</v>
      </c>
      <c r="M21" s="122" t="s">
        <v>2970</v>
      </c>
      <c r="N21" s="128">
        <v>720870773</v>
      </c>
      <c r="O21" s="92" t="s">
        <v>103</v>
      </c>
      <c r="P21" s="92" t="s">
        <v>189</v>
      </c>
      <c r="Q21" s="92" t="s">
        <v>190</v>
      </c>
      <c r="R21" s="92" t="s">
        <v>191</v>
      </c>
      <c r="S21" s="98">
        <v>991257</v>
      </c>
      <c r="T21" s="92" t="s">
        <v>2519</v>
      </c>
      <c r="U21" s="92" t="s">
        <v>428</v>
      </c>
      <c r="V21" s="92" t="s">
        <v>438</v>
      </c>
      <c r="W21" s="96">
        <v>3000</v>
      </c>
      <c r="X21" s="172">
        <v>23984.880000000001</v>
      </c>
      <c r="Y21" s="172">
        <v>23984.880000000001</v>
      </c>
      <c r="Z21" s="98">
        <v>1499.0550000000001</v>
      </c>
      <c r="AA21" s="152">
        <v>45821</v>
      </c>
      <c r="AB21" s="152">
        <v>45821</v>
      </c>
      <c r="AC21" s="152">
        <v>45824</v>
      </c>
      <c r="AD21" s="97">
        <v>979360</v>
      </c>
      <c r="AE21" s="94" t="s">
        <v>3260</v>
      </c>
      <c r="AF21" s="177">
        <v>15</v>
      </c>
      <c r="AG21" s="100" t="s">
        <v>3044</v>
      </c>
      <c r="AH21" s="225" t="s">
        <v>2186</v>
      </c>
      <c r="AI21" s="100" t="str">
        <f t="shared" si="5"/>
        <v>EMBARCADO CON ATRASO</v>
      </c>
      <c r="AJ21" s="100" t="str">
        <f>IFERROR(VLOOKUP(AF21:AF154,'base sif'!A:B,2,0)," ")</f>
        <v>30.475 - SEBERI - AB.SUINOS/IND.</v>
      </c>
      <c r="AK21" s="101" t="str">
        <f>IFERROR(VLOOKUP(C21,Plan1!A:E,3,0)," ")</f>
        <v>EMBARCADOR POSTERGÓ EL EMBARQUE</v>
      </c>
      <c r="AL21" s="102">
        <f>IFERROR(VLOOKUP(C21,Plan1!A:E,4,0)," ")</f>
        <v>1</v>
      </c>
      <c r="AM21" s="102" t="str">
        <f>IFERROR(VLOOKUP(C21,Plan1!A:E,5,0)," ")</f>
        <v>SHIPPING</v>
      </c>
      <c r="AN21" s="102" t="str">
        <f>VLOOKUP(T21,Plan3!A:C,3,0)</f>
        <v xml:space="preserve"> PULPA PIERNA</v>
      </c>
    </row>
    <row r="22" spans="1:40" s="103" customFormat="1" ht="12.75" customHeight="1" x14ac:dyDescent="0.15">
      <c r="A22" s="92"/>
      <c r="B22" s="92" t="s">
        <v>730</v>
      </c>
      <c r="C22" s="92" t="s">
        <v>2874</v>
      </c>
      <c r="D22" s="93" t="s">
        <v>2934</v>
      </c>
      <c r="E22" s="125">
        <v>45824</v>
      </c>
      <c r="F22" s="126">
        <v>45829</v>
      </c>
      <c r="G22" s="107">
        <v>25</v>
      </c>
      <c r="H22" s="118">
        <v>45848</v>
      </c>
      <c r="I22" s="107">
        <f t="shared" si="3"/>
        <v>28</v>
      </c>
      <c r="J22" s="107">
        <f t="shared" si="4"/>
        <v>3</v>
      </c>
      <c r="K22" s="120">
        <v>45864</v>
      </c>
      <c r="L22" s="121" t="s">
        <v>699</v>
      </c>
      <c r="M22" s="122" t="s">
        <v>2989</v>
      </c>
      <c r="N22" s="128">
        <v>26977807</v>
      </c>
      <c r="O22" s="92" t="s">
        <v>1047</v>
      </c>
      <c r="P22" s="92" t="s">
        <v>189</v>
      </c>
      <c r="Q22" s="92" t="s">
        <v>190</v>
      </c>
      <c r="R22" s="92" t="s">
        <v>191</v>
      </c>
      <c r="S22" s="98">
        <v>991257</v>
      </c>
      <c r="T22" s="92" t="s">
        <v>2519</v>
      </c>
      <c r="U22" s="92" t="s">
        <v>428</v>
      </c>
      <c r="V22" s="92" t="s">
        <v>438</v>
      </c>
      <c r="W22" s="96">
        <v>3000</v>
      </c>
      <c r="X22" s="172">
        <v>23948.05</v>
      </c>
      <c r="Y22" s="172">
        <v>23948.05</v>
      </c>
      <c r="Z22" s="98">
        <v>1496.7531300000001</v>
      </c>
      <c r="AA22" s="152">
        <v>45826</v>
      </c>
      <c r="AB22" s="152">
        <v>45825</v>
      </c>
      <c r="AC22" s="152">
        <v>45832</v>
      </c>
      <c r="AD22" s="97">
        <v>979377</v>
      </c>
      <c r="AE22" s="94" t="s">
        <v>3261</v>
      </c>
      <c r="AF22" s="177">
        <v>15</v>
      </c>
      <c r="AG22" s="100" t="s">
        <v>3403</v>
      </c>
      <c r="AH22" s="225" t="s">
        <v>2186</v>
      </c>
      <c r="AI22" s="100" t="str">
        <f t="shared" si="5"/>
        <v>EMBARCADO CON ATRASO</v>
      </c>
      <c r="AJ22" s="100" t="str">
        <f>IFERROR(VLOOKUP(AF22:AF155,'base sif'!A:B,2,0)," ")</f>
        <v>30.475 - SEBERI - AB.SUINOS/IND.</v>
      </c>
      <c r="AK22" s="101" t="str">
        <f>IFERROR(VLOOKUP(C22,Plan1!A:E,3,0)," ")</f>
        <v xml:space="preserve">VENTA EFETUADA ANTES DE LA ENTRADA DEL PLAN </v>
      </c>
      <c r="AL22" s="102">
        <f>IFERROR(VLOOKUP(C22,Plan1!A:E,4,0)," ")</f>
        <v>1</v>
      </c>
      <c r="AM22" s="102" t="str">
        <f>IFERROR(VLOOKUP(C22,Plan1!A:E,5,0)," ")</f>
        <v>COMERCIAL/PRODUCCIÓN</v>
      </c>
      <c r="AN22" s="102" t="str">
        <f>VLOOKUP(T22,Plan3!A:C,3,0)</f>
        <v xml:space="preserve"> PULPA PIERNA</v>
      </c>
    </row>
    <row r="23" spans="1:40" s="103" customFormat="1" ht="12.75" customHeight="1" x14ac:dyDescent="0.15">
      <c r="A23" s="92"/>
      <c r="B23" s="92" t="s">
        <v>730</v>
      </c>
      <c r="C23" s="92" t="s">
        <v>2875</v>
      </c>
      <c r="D23" s="93" t="s">
        <v>2934</v>
      </c>
      <c r="E23" s="125">
        <v>45824</v>
      </c>
      <c r="F23" s="126">
        <v>45829</v>
      </c>
      <c r="G23" s="107">
        <v>25</v>
      </c>
      <c r="H23" s="118">
        <v>45848</v>
      </c>
      <c r="I23" s="107">
        <f t="shared" si="3"/>
        <v>28</v>
      </c>
      <c r="J23" s="107">
        <f t="shared" si="4"/>
        <v>3</v>
      </c>
      <c r="K23" s="120">
        <v>45864</v>
      </c>
      <c r="L23" s="121" t="s">
        <v>699</v>
      </c>
      <c r="M23" s="122" t="s">
        <v>2990</v>
      </c>
      <c r="N23" s="128">
        <v>26977807</v>
      </c>
      <c r="O23" s="92" t="s">
        <v>1047</v>
      </c>
      <c r="P23" s="92" t="s">
        <v>189</v>
      </c>
      <c r="Q23" s="92" t="s">
        <v>190</v>
      </c>
      <c r="R23" s="92" t="s">
        <v>191</v>
      </c>
      <c r="S23" s="98">
        <v>991257</v>
      </c>
      <c r="T23" s="92" t="s">
        <v>2519</v>
      </c>
      <c r="U23" s="92" t="s">
        <v>428</v>
      </c>
      <c r="V23" s="92" t="s">
        <v>438</v>
      </c>
      <c r="W23" s="96">
        <v>3000</v>
      </c>
      <c r="X23" s="172">
        <v>23981.95</v>
      </c>
      <c r="Y23" s="172">
        <v>23981.95</v>
      </c>
      <c r="Z23" s="98">
        <v>1498.8718799999999</v>
      </c>
      <c r="AA23" s="152">
        <v>45828</v>
      </c>
      <c r="AB23" s="152">
        <v>45828</v>
      </c>
      <c r="AC23" s="152">
        <v>45833</v>
      </c>
      <c r="AD23" s="97">
        <v>979378</v>
      </c>
      <c r="AE23" s="94" t="s">
        <v>3262</v>
      </c>
      <c r="AF23" s="177">
        <v>15</v>
      </c>
      <c r="AG23" s="100" t="s">
        <v>3404</v>
      </c>
      <c r="AH23" s="225" t="s">
        <v>2186</v>
      </c>
      <c r="AI23" s="100" t="str">
        <f t="shared" si="5"/>
        <v>EMBARCADO CON ATRASO</v>
      </c>
      <c r="AJ23" s="100" t="str">
        <f>IFERROR(VLOOKUP(AF23:AF156,'base sif'!A:B,2,0)," ")</f>
        <v>30.475 - SEBERI - AB.SUINOS/IND.</v>
      </c>
      <c r="AK23" s="101" t="str">
        <f>IFERROR(VLOOKUP(C23,Plan1!A:E,3,0)," ")</f>
        <v xml:space="preserve">VENTA EFETUADA ANTES DE LA ENTRADA DEL PLAN </v>
      </c>
      <c r="AL23" s="102">
        <f>IFERROR(VLOOKUP(C23,Plan1!A:E,4,0)," ")</f>
        <v>1</v>
      </c>
      <c r="AM23" s="102" t="str">
        <f>IFERROR(VLOOKUP(C23,Plan1!A:E,5,0)," ")</f>
        <v>COMERCIAL/PRODUCCIÓN</v>
      </c>
      <c r="AN23" s="102" t="str">
        <f>VLOOKUP(T23,Plan3!A:C,3,0)</f>
        <v xml:space="preserve"> PULPA PIERNA</v>
      </c>
    </row>
    <row r="24" spans="1:40" s="103" customFormat="1" ht="12.75" customHeight="1" x14ac:dyDescent="0.15">
      <c r="A24" s="92"/>
      <c r="B24" s="92" t="s">
        <v>730</v>
      </c>
      <c r="C24" s="92" t="s">
        <v>2876</v>
      </c>
      <c r="D24" s="93" t="s">
        <v>2934</v>
      </c>
      <c r="E24" s="125">
        <v>45831</v>
      </c>
      <c r="F24" s="126">
        <v>45836</v>
      </c>
      <c r="G24" s="107">
        <v>26</v>
      </c>
      <c r="H24" s="118">
        <v>45848</v>
      </c>
      <c r="I24" s="107">
        <f t="shared" si="3"/>
        <v>28</v>
      </c>
      <c r="J24" s="107">
        <f t="shared" si="4"/>
        <v>2</v>
      </c>
      <c r="K24" s="120">
        <v>45864</v>
      </c>
      <c r="L24" s="121" t="s">
        <v>699</v>
      </c>
      <c r="M24" s="122" t="s">
        <v>2991</v>
      </c>
      <c r="N24" s="128">
        <v>720870773</v>
      </c>
      <c r="O24" s="92" t="s">
        <v>103</v>
      </c>
      <c r="P24" s="92" t="s">
        <v>189</v>
      </c>
      <c r="Q24" s="92" t="s">
        <v>190</v>
      </c>
      <c r="R24" s="92" t="s">
        <v>191</v>
      </c>
      <c r="S24" s="98">
        <v>991257</v>
      </c>
      <c r="T24" s="92" t="s">
        <v>2519</v>
      </c>
      <c r="U24" s="92" t="s">
        <v>428</v>
      </c>
      <c r="V24" s="92" t="s">
        <v>438</v>
      </c>
      <c r="W24" s="96">
        <v>3000</v>
      </c>
      <c r="X24" s="172">
        <v>23969.87</v>
      </c>
      <c r="Y24" s="172">
        <v>23969.87</v>
      </c>
      <c r="Z24" s="98">
        <v>1498.11688</v>
      </c>
      <c r="AA24" s="152">
        <v>45831</v>
      </c>
      <c r="AB24" s="152">
        <v>45831</v>
      </c>
      <c r="AC24" s="152">
        <v>45835</v>
      </c>
      <c r="AD24" s="97">
        <v>979379</v>
      </c>
      <c r="AE24" s="94" t="s">
        <v>3263</v>
      </c>
      <c r="AF24" s="177">
        <v>15</v>
      </c>
      <c r="AG24" s="100" t="s">
        <v>3045</v>
      </c>
      <c r="AH24" s="225" t="s">
        <v>2186</v>
      </c>
      <c r="AI24" s="100" t="str">
        <f t="shared" si="5"/>
        <v>EMBARCADO CON ATRASO</v>
      </c>
      <c r="AJ24" s="100" t="str">
        <f>IFERROR(VLOOKUP(AF24:AF157,'base sif'!A:B,2,0)," ")</f>
        <v>30.475 - SEBERI - AB.SUINOS/IND.</v>
      </c>
      <c r="AK24" s="101" t="str">
        <f>IFERROR(VLOOKUP(C24,Plan1!A:E,3,0)," ")</f>
        <v xml:space="preserve">VENTA EFETUADA ANTES DE LA ENTRADA DEL PLAN </v>
      </c>
      <c r="AL24" s="102">
        <f>IFERROR(VLOOKUP(C24,Plan1!A:E,4,0)," ")</f>
        <v>1</v>
      </c>
      <c r="AM24" s="102" t="str">
        <f>IFERROR(VLOOKUP(C24,Plan1!A:E,5,0)," ")</f>
        <v>COMERCIAL/PRODUCCIÓN</v>
      </c>
      <c r="AN24" s="102" t="str">
        <f>VLOOKUP(T24,Plan3!A:C,3,0)</f>
        <v xml:space="preserve"> PULPA PIERNA</v>
      </c>
    </row>
    <row r="25" spans="1:40" s="103" customFormat="1" ht="12.75" customHeight="1" x14ac:dyDescent="0.15">
      <c r="A25" s="92"/>
      <c r="B25" s="92" t="s">
        <v>730</v>
      </c>
      <c r="C25" s="92" t="s">
        <v>2877</v>
      </c>
      <c r="D25" s="93" t="s">
        <v>2934</v>
      </c>
      <c r="E25" s="125">
        <v>45831</v>
      </c>
      <c r="F25" s="126">
        <v>45836</v>
      </c>
      <c r="G25" s="107">
        <v>26</v>
      </c>
      <c r="H25" s="118">
        <v>45848</v>
      </c>
      <c r="I25" s="107">
        <f t="shared" si="3"/>
        <v>28</v>
      </c>
      <c r="J25" s="107">
        <f t="shared" si="4"/>
        <v>2</v>
      </c>
      <c r="K25" s="120">
        <v>45864</v>
      </c>
      <c r="L25" s="121" t="s">
        <v>699</v>
      </c>
      <c r="M25" s="122" t="s">
        <v>3046</v>
      </c>
      <c r="N25" s="128">
        <v>720870773</v>
      </c>
      <c r="O25" s="92" t="s">
        <v>103</v>
      </c>
      <c r="P25" s="92" t="s">
        <v>189</v>
      </c>
      <c r="Q25" s="92" t="s">
        <v>190</v>
      </c>
      <c r="R25" s="92" t="s">
        <v>191</v>
      </c>
      <c r="S25" s="98">
        <v>991257</v>
      </c>
      <c r="T25" s="92" t="s">
        <v>2519</v>
      </c>
      <c r="U25" s="92" t="s">
        <v>428</v>
      </c>
      <c r="V25" s="92" t="s">
        <v>438</v>
      </c>
      <c r="W25" s="96">
        <v>3000</v>
      </c>
      <c r="X25" s="172">
        <v>23972.71</v>
      </c>
      <c r="Y25" s="172">
        <v>23972.71</v>
      </c>
      <c r="Z25" s="98">
        <v>1498.29438</v>
      </c>
      <c r="AA25" s="152">
        <v>45833</v>
      </c>
      <c r="AB25" s="152">
        <v>45832</v>
      </c>
      <c r="AC25" s="152">
        <v>45838</v>
      </c>
      <c r="AD25" s="97">
        <v>979380</v>
      </c>
      <c r="AE25" s="94" t="s">
        <v>3264</v>
      </c>
      <c r="AF25" s="177">
        <v>15</v>
      </c>
      <c r="AG25" s="100" t="s">
        <v>3047</v>
      </c>
      <c r="AH25" s="225" t="s">
        <v>2186</v>
      </c>
      <c r="AI25" s="100" t="str">
        <f t="shared" si="5"/>
        <v>EMBARCADO CON ATRASO</v>
      </c>
      <c r="AJ25" s="100" t="str">
        <f>IFERROR(VLOOKUP(AF25:AF158,'base sif'!A:B,2,0)," ")</f>
        <v>30.475 - SEBERI - AB.SUINOS/IND.</v>
      </c>
      <c r="AK25" s="101" t="str">
        <f>IFERROR(VLOOKUP(C25,Plan1!A:E,3,0)," ")</f>
        <v>EMBARCADOR POSTERGÓ EL EMBARQUE</v>
      </c>
      <c r="AL25" s="102">
        <f>IFERROR(VLOOKUP(C25,Plan1!A:E,4,0)," ")</f>
        <v>1</v>
      </c>
      <c r="AM25" s="102" t="str">
        <f>IFERROR(VLOOKUP(C25,Plan1!A:E,5,0)," ")</f>
        <v>SHIPPING</v>
      </c>
      <c r="AN25" s="102" t="str">
        <f>VLOOKUP(T25,Plan3!A:C,3,0)</f>
        <v xml:space="preserve"> PULPA PIERNA</v>
      </c>
    </row>
    <row r="26" spans="1:40" s="103" customFormat="1" ht="12.75" customHeight="1" x14ac:dyDescent="0.15">
      <c r="A26" s="92"/>
      <c r="B26" s="92" t="s">
        <v>730</v>
      </c>
      <c r="C26" s="92" t="s">
        <v>2878</v>
      </c>
      <c r="D26" s="93" t="s">
        <v>2934</v>
      </c>
      <c r="E26" s="125">
        <v>45831</v>
      </c>
      <c r="F26" s="126">
        <v>45836</v>
      </c>
      <c r="G26" s="107">
        <v>26</v>
      </c>
      <c r="H26" s="118">
        <v>45856</v>
      </c>
      <c r="I26" s="107">
        <f t="shared" si="3"/>
        <v>29</v>
      </c>
      <c r="J26" s="107">
        <f t="shared" si="4"/>
        <v>3</v>
      </c>
      <c r="K26" s="120">
        <v>45875</v>
      </c>
      <c r="L26" s="121" t="s">
        <v>2139</v>
      </c>
      <c r="M26" s="122" t="s">
        <v>3048</v>
      </c>
      <c r="N26" s="128">
        <v>90269216</v>
      </c>
      <c r="O26" s="92" t="s">
        <v>1047</v>
      </c>
      <c r="P26" s="92" t="s">
        <v>189</v>
      </c>
      <c r="Q26" s="92" t="s">
        <v>190</v>
      </c>
      <c r="R26" s="92" t="s">
        <v>191</v>
      </c>
      <c r="S26" s="98">
        <v>991257</v>
      </c>
      <c r="T26" s="92" t="s">
        <v>2519</v>
      </c>
      <c r="U26" s="92" t="s">
        <v>428</v>
      </c>
      <c r="V26" s="92" t="s">
        <v>438</v>
      </c>
      <c r="W26" s="96">
        <v>3000</v>
      </c>
      <c r="X26" s="172">
        <v>23937.37</v>
      </c>
      <c r="Y26" s="172">
        <v>23937.37</v>
      </c>
      <c r="Z26" s="98">
        <v>1496.08563</v>
      </c>
      <c r="AA26" s="152">
        <v>45835</v>
      </c>
      <c r="AB26" s="152">
        <v>45835</v>
      </c>
      <c r="AC26" s="152">
        <v>45841</v>
      </c>
      <c r="AD26" s="97">
        <v>979381</v>
      </c>
      <c r="AE26" s="94" t="s">
        <v>3372</v>
      </c>
      <c r="AF26" s="177">
        <v>15</v>
      </c>
      <c r="AG26" s="100" t="s">
        <v>3575</v>
      </c>
      <c r="AH26" s="225" t="s">
        <v>2186</v>
      </c>
      <c r="AI26" s="100" t="str">
        <f t="shared" si="5"/>
        <v>EMBARCADO CON ATRASO</v>
      </c>
      <c r="AJ26" s="100" t="str">
        <f>IFERROR(VLOOKUP(AF26:AF159,'base sif'!A:B,2,0)," ")</f>
        <v>30.475 - SEBERI - AB.SUINOS/IND.</v>
      </c>
      <c r="AK26" s="101" t="str">
        <f>IFERROR(VLOOKUP(C26,Plan1!A:E,3,0)," ")</f>
        <v xml:space="preserve">NO FUE POSIBLE CARGAR ANTES </v>
      </c>
      <c r="AL26" s="102">
        <f>IFERROR(VLOOKUP(C26,Plan1!A:E,4,0)," ")</f>
        <v>1</v>
      </c>
      <c r="AM26" s="102" t="str">
        <f>IFERROR(VLOOKUP(C26,Plan1!A:E,5,0)," ")</f>
        <v>PRODUCCIÓN</v>
      </c>
      <c r="AN26" s="102" t="str">
        <f>VLOOKUP(T26,Plan3!A:C,3,0)</f>
        <v xml:space="preserve"> PULPA PIERNA</v>
      </c>
    </row>
    <row r="27" spans="1:40" s="103" customFormat="1" ht="12.75" customHeight="1" x14ac:dyDescent="0.15">
      <c r="A27" s="92"/>
      <c r="B27" s="92" t="s">
        <v>36</v>
      </c>
      <c r="C27" s="92" t="s">
        <v>2888</v>
      </c>
      <c r="D27" s="93" t="s">
        <v>2889</v>
      </c>
      <c r="E27" s="125">
        <v>45817</v>
      </c>
      <c r="F27" s="126">
        <v>45822</v>
      </c>
      <c r="G27" s="107">
        <v>24</v>
      </c>
      <c r="H27" s="118">
        <v>45827</v>
      </c>
      <c r="I27" s="107">
        <f t="shared" si="3"/>
        <v>25</v>
      </c>
      <c r="J27" s="107">
        <f t="shared" si="4"/>
        <v>1</v>
      </c>
      <c r="K27" s="120">
        <v>45844</v>
      </c>
      <c r="L27" s="121" t="s">
        <v>1837</v>
      </c>
      <c r="M27" s="122" t="s">
        <v>2944</v>
      </c>
      <c r="N27" s="128">
        <v>720870769</v>
      </c>
      <c r="O27" s="92" t="s">
        <v>103</v>
      </c>
      <c r="P27" s="92" t="s">
        <v>189</v>
      </c>
      <c r="Q27" s="92" t="s">
        <v>190</v>
      </c>
      <c r="R27" s="92" t="s">
        <v>191</v>
      </c>
      <c r="S27" s="98">
        <v>993277</v>
      </c>
      <c r="T27" s="92" t="s">
        <v>427</v>
      </c>
      <c r="U27" s="92" t="s">
        <v>428</v>
      </c>
      <c r="V27" s="92" t="s">
        <v>438</v>
      </c>
      <c r="W27" s="96">
        <v>2970</v>
      </c>
      <c r="X27" s="172">
        <v>23995.84</v>
      </c>
      <c r="Y27" s="172">
        <v>23995.84</v>
      </c>
      <c r="Z27" s="98">
        <v>1499.74</v>
      </c>
      <c r="AA27" s="152">
        <v>45818</v>
      </c>
      <c r="AB27" s="152">
        <v>45817</v>
      </c>
      <c r="AC27" s="152">
        <v>45819</v>
      </c>
      <c r="AD27" s="97">
        <v>980105</v>
      </c>
      <c r="AE27" s="94" t="s">
        <v>2992</v>
      </c>
      <c r="AF27" s="177">
        <v>15</v>
      </c>
      <c r="AG27" s="100" t="s">
        <v>2972</v>
      </c>
      <c r="AH27" s="225" t="s">
        <v>2186</v>
      </c>
      <c r="AI27" s="100" t="str">
        <f t="shared" si="5"/>
        <v>EMBARCADO CON ATRASO</v>
      </c>
      <c r="AJ27" s="100" t="str">
        <f>IFERROR(VLOOKUP(AF27:AF160,'base sif'!A:B,2,0)," ")</f>
        <v>30.475 - SEBERI - AB.SUINOS/IND.</v>
      </c>
      <c r="AK27" s="101" t="str">
        <f>IFERROR(VLOOKUP(C27,Plan1!A:E,3,0)," ")</f>
        <v xml:space="preserve">VENTA EFETUADA ANTES DE LA ENTRADA DEL PLAN </v>
      </c>
      <c r="AL27" s="102">
        <f>IFERROR(VLOOKUP(C27,Plan1!A:E,4,0)," ")</f>
        <v>1</v>
      </c>
      <c r="AM27" s="102" t="str">
        <f>IFERROR(VLOOKUP(C27,Plan1!A:E,5,0)," ")</f>
        <v>COMERCIAL/PRODUCCIÓN</v>
      </c>
      <c r="AN27" s="102" t="str">
        <f>VLOOKUP(T27,Plan3!A:C,3,0)</f>
        <v>PULPA PIERNA</v>
      </c>
    </row>
    <row r="28" spans="1:40" s="103" customFormat="1" ht="12.75" customHeight="1" x14ac:dyDescent="0.15">
      <c r="A28" s="92"/>
      <c r="B28" s="92" t="s">
        <v>36</v>
      </c>
      <c r="C28" s="92" t="s">
        <v>2857</v>
      </c>
      <c r="D28" s="93" t="s">
        <v>2858</v>
      </c>
      <c r="E28" s="125">
        <v>45817</v>
      </c>
      <c r="F28" s="126">
        <v>45822</v>
      </c>
      <c r="G28" s="107">
        <v>24</v>
      </c>
      <c r="H28" s="118">
        <v>45827</v>
      </c>
      <c r="I28" s="107">
        <f t="shared" si="3"/>
        <v>25</v>
      </c>
      <c r="J28" s="107">
        <f t="shared" si="4"/>
        <v>1</v>
      </c>
      <c r="K28" s="120">
        <v>45844</v>
      </c>
      <c r="L28" s="121" t="s">
        <v>1837</v>
      </c>
      <c r="M28" s="122" t="s">
        <v>2943</v>
      </c>
      <c r="N28" s="128">
        <v>720870769</v>
      </c>
      <c r="O28" s="92" t="s">
        <v>103</v>
      </c>
      <c r="P28" s="92" t="s">
        <v>189</v>
      </c>
      <c r="Q28" s="92" t="s">
        <v>190</v>
      </c>
      <c r="R28" s="92" t="s">
        <v>191</v>
      </c>
      <c r="S28" s="98">
        <v>993277</v>
      </c>
      <c r="T28" s="92" t="s">
        <v>427</v>
      </c>
      <c r="U28" s="92" t="s">
        <v>428</v>
      </c>
      <c r="V28" s="92" t="s">
        <v>438</v>
      </c>
      <c r="W28" s="96">
        <v>2990</v>
      </c>
      <c r="X28" s="172">
        <v>23961</v>
      </c>
      <c r="Y28" s="172">
        <v>23961</v>
      </c>
      <c r="Z28" s="98">
        <v>1497.5625</v>
      </c>
      <c r="AA28" s="152">
        <v>45814</v>
      </c>
      <c r="AB28" s="152">
        <v>45813</v>
      </c>
      <c r="AC28" s="152">
        <v>45818</v>
      </c>
      <c r="AD28" s="97">
        <v>978652</v>
      </c>
      <c r="AE28" s="94" t="s">
        <v>2993</v>
      </c>
      <c r="AF28" s="177">
        <v>15</v>
      </c>
      <c r="AG28" s="100">
        <v>720870769</v>
      </c>
      <c r="AH28" s="225" t="s">
        <v>2186</v>
      </c>
      <c r="AI28" s="100" t="str">
        <f t="shared" si="5"/>
        <v>EMBARCADO CON ATRASO</v>
      </c>
      <c r="AJ28" s="100" t="str">
        <f>IFERROR(VLOOKUP(AF28:AF161,'base sif'!A:B,2,0)," ")</f>
        <v>30.475 - SEBERI - AB.SUINOS/IND.</v>
      </c>
      <c r="AK28" s="101" t="s">
        <v>3582</v>
      </c>
      <c r="AL28" s="102">
        <f>IFERROR(VLOOKUP(C28,Plan1!A:E,4,0)," ")</f>
        <v>1</v>
      </c>
      <c r="AM28" s="102" t="str">
        <f>IFERROR(VLOOKUP(C28,Plan1!A:E,5,0)," ")</f>
        <v>COMERCIAL/PRODUCCIÓN</v>
      </c>
      <c r="AN28" s="102" t="str">
        <f>VLOOKUP(T28,Plan3!A:C,3,0)</f>
        <v>PULPA PIERNA</v>
      </c>
    </row>
    <row r="29" spans="1:40" s="103" customFormat="1" ht="12.75" customHeight="1" x14ac:dyDescent="0.15">
      <c r="A29" s="104" t="s">
        <v>2763</v>
      </c>
      <c r="B29" s="92" t="s">
        <v>36</v>
      </c>
      <c r="C29" s="92" t="s">
        <v>2464</v>
      </c>
      <c r="D29" s="93" t="s">
        <v>2465</v>
      </c>
      <c r="E29" s="125">
        <v>45813</v>
      </c>
      <c r="F29" s="126">
        <v>45822</v>
      </c>
      <c r="G29" s="107">
        <v>24</v>
      </c>
      <c r="H29" s="118"/>
      <c r="I29" s="107"/>
      <c r="J29" s="107"/>
      <c r="K29" s="120"/>
      <c r="L29" s="121" t="s">
        <v>1772</v>
      </c>
      <c r="M29" s="122" t="s">
        <v>1028</v>
      </c>
      <c r="N29" s="128"/>
      <c r="O29" s="92"/>
      <c r="P29" s="92" t="s">
        <v>189</v>
      </c>
      <c r="Q29" s="92"/>
      <c r="R29" s="92" t="s">
        <v>191</v>
      </c>
      <c r="S29" s="98">
        <v>60293</v>
      </c>
      <c r="T29" s="92" t="s">
        <v>140</v>
      </c>
      <c r="U29" s="92" t="s">
        <v>1389</v>
      </c>
      <c r="V29" s="92" t="s">
        <v>437</v>
      </c>
      <c r="W29" s="96">
        <v>3000</v>
      </c>
      <c r="X29" s="172">
        <v>24000</v>
      </c>
      <c r="Y29" s="172"/>
      <c r="Z29" s="98">
        <v>1600</v>
      </c>
      <c r="AA29" s="152"/>
      <c r="AB29" s="152"/>
      <c r="AC29" s="152"/>
      <c r="AD29" s="97"/>
      <c r="AE29" s="94"/>
      <c r="AF29" s="177"/>
      <c r="AG29" s="100"/>
      <c r="AH29" s="225" t="s">
        <v>79</v>
      </c>
      <c r="AI29" s="100" t="s">
        <v>1113</v>
      </c>
      <c r="AJ29" s="100" t="str">
        <f>IFERROR(VLOOKUP(AF29:AF162,'base sif'!A:B,2,0)," ")</f>
        <v xml:space="preserve"> </v>
      </c>
      <c r="AK29" s="101" t="s">
        <v>3582</v>
      </c>
      <c r="AL29" s="102" t="str">
        <f>IFERROR(VLOOKUP(C29,Plan1!A:E,4,0)," ")</f>
        <v xml:space="preserve"> </v>
      </c>
      <c r="AM29" s="102" t="str">
        <f>IFERROR(VLOOKUP(C29,Plan1!A:E,5,0)," ")</f>
        <v xml:space="preserve"> </v>
      </c>
      <c r="AN29" s="102" t="str">
        <f>VLOOKUP(T29,Plan3!A:C,3,0)</f>
        <v>PECHUGA INTERFOLIADA</v>
      </c>
    </row>
    <row r="30" spans="1:40" s="103" customFormat="1" ht="12.75" customHeight="1" x14ac:dyDescent="0.15">
      <c r="A30" s="104" t="s">
        <v>2763</v>
      </c>
      <c r="B30" s="92" t="s">
        <v>36</v>
      </c>
      <c r="C30" s="92" t="s">
        <v>2466</v>
      </c>
      <c r="D30" s="93" t="s">
        <v>2465</v>
      </c>
      <c r="E30" s="125">
        <v>45813</v>
      </c>
      <c r="F30" s="126">
        <v>45829</v>
      </c>
      <c r="G30" s="107">
        <v>25</v>
      </c>
      <c r="H30" s="118"/>
      <c r="I30" s="107"/>
      <c r="J30" s="107"/>
      <c r="K30" s="120"/>
      <c r="L30" s="121" t="s">
        <v>1772</v>
      </c>
      <c r="M30" s="122" t="s">
        <v>1028</v>
      </c>
      <c r="N30" s="128"/>
      <c r="O30" s="92"/>
      <c r="P30" s="92" t="s">
        <v>189</v>
      </c>
      <c r="Q30" s="92"/>
      <c r="R30" s="92" t="s">
        <v>191</v>
      </c>
      <c r="S30" s="98">
        <v>60293</v>
      </c>
      <c r="T30" s="92" t="s">
        <v>140</v>
      </c>
      <c r="U30" s="92" t="s">
        <v>1389</v>
      </c>
      <c r="V30" s="92" t="s">
        <v>437</v>
      </c>
      <c r="W30" s="96">
        <v>3000</v>
      </c>
      <c r="X30" s="172">
        <v>24000</v>
      </c>
      <c r="Y30" s="172"/>
      <c r="Z30" s="98">
        <v>1600</v>
      </c>
      <c r="AA30" s="152"/>
      <c r="AB30" s="152"/>
      <c r="AC30" s="152"/>
      <c r="AD30" s="97"/>
      <c r="AE30" s="94"/>
      <c r="AF30" s="177"/>
      <c r="AG30" s="100"/>
      <c r="AH30" s="225" t="s">
        <v>79</v>
      </c>
      <c r="AI30" s="100" t="s">
        <v>1113</v>
      </c>
      <c r="AJ30" s="100" t="str">
        <f>IFERROR(VLOOKUP(AF30:AF163,'base sif'!A:B,2,0)," ")</f>
        <v xml:space="preserve"> </v>
      </c>
      <c r="AK30" s="101" t="s">
        <v>3582</v>
      </c>
      <c r="AL30" s="102" t="str">
        <f>IFERROR(VLOOKUP(C30,Plan1!A:E,4,0)," ")</f>
        <v xml:space="preserve"> </v>
      </c>
      <c r="AM30" s="102" t="str">
        <f>IFERROR(VLOOKUP(C30,Plan1!A:E,5,0)," ")</f>
        <v xml:space="preserve"> </v>
      </c>
      <c r="AN30" s="102" t="str">
        <f>VLOOKUP(T30,Plan3!A:C,3,0)</f>
        <v>PECHUGA INTERFOLIADA</v>
      </c>
    </row>
    <row r="31" spans="1:40" s="103" customFormat="1" ht="12.75" customHeight="1" x14ac:dyDescent="0.15">
      <c r="A31" s="92" t="s">
        <v>2763</v>
      </c>
      <c r="B31" s="92" t="s">
        <v>36</v>
      </c>
      <c r="C31" s="92" t="s">
        <v>2467</v>
      </c>
      <c r="D31" s="93" t="s">
        <v>2465</v>
      </c>
      <c r="E31" s="125">
        <v>45831</v>
      </c>
      <c r="F31" s="126">
        <v>45836</v>
      </c>
      <c r="G31" s="107">
        <v>26</v>
      </c>
      <c r="H31" s="118"/>
      <c r="I31" s="107"/>
      <c r="J31" s="107"/>
      <c r="K31" s="120"/>
      <c r="L31" s="121" t="s">
        <v>1772</v>
      </c>
      <c r="M31" s="122" t="s">
        <v>1028</v>
      </c>
      <c r="N31" s="128"/>
      <c r="O31" s="92"/>
      <c r="P31" s="92" t="s">
        <v>189</v>
      </c>
      <c r="Q31" s="92"/>
      <c r="R31" s="92" t="s">
        <v>191</v>
      </c>
      <c r="S31" s="98">
        <v>60293</v>
      </c>
      <c r="T31" s="92" t="s">
        <v>140</v>
      </c>
      <c r="U31" s="92" t="s">
        <v>1389</v>
      </c>
      <c r="V31" s="92" t="s">
        <v>437</v>
      </c>
      <c r="W31" s="96">
        <v>3000</v>
      </c>
      <c r="X31" s="172">
        <v>24000</v>
      </c>
      <c r="Y31" s="172"/>
      <c r="Z31" s="98">
        <v>1600</v>
      </c>
      <c r="AA31" s="152"/>
      <c r="AB31" s="152"/>
      <c r="AC31" s="152"/>
      <c r="AD31" s="97"/>
      <c r="AE31" s="94"/>
      <c r="AF31" s="177"/>
      <c r="AG31" s="100"/>
      <c r="AH31" s="225" t="s">
        <v>79</v>
      </c>
      <c r="AI31" s="100" t="s">
        <v>1113</v>
      </c>
      <c r="AJ31" s="100" t="str">
        <f>IFERROR(VLOOKUP(AF31:AF164,'base sif'!A:B,2,0)," ")</f>
        <v xml:space="preserve"> </v>
      </c>
      <c r="AK31" s="101" t="s">
        <v>3582</v>
      </c>
      <c r="AL31" s="102" t="str">
        <f>IFERROR(VLOOKUP(C31,Plan1!A:E,4,0)," ")</f>
        <v xml:space="preserve"> </v>
      </c>
      <c r="AM31" s="102" t="str">
        <f>IFERROR(VLOOKUP(C31,Plan1!A:E,5,0)," ")</f>
        <v xml:space="preserve"> </v>
      </c>
      <c r="AN31" s="102" t="str">
        <f>VLOOKUP(T31,Plan3!A:C,3,0)</f>
        <v>PECHUGA INTERFOLIADA</v>
      </c>
    </row>
    <row r="32" spans="1:40" s="103" customFormat="1" ht="12.75" customHeight="1" x14ac:dyDescent="0.15">
      <c r="A32" s="104" t="s">
        <v>2763</v>
      </c>
      <c r="B32" s="92" t="s">
        <v>36</v>
      </c>
      <c r="C32" s="92" t="s">
        <v>2468</v>
      </c>
      <c r="D32" s="93" t="s">
        <v>2465</v>
      </c>
      <c r="E32" s="125">
        <v>45845</v>
      </c>
      <c r="F32" s="126">
        <v>45850</v>
      </c>
      <c r="G32" s="107">
        <v>28</v>
      </c>
      <c r="H32" s="118"/>
      <c r="I32" s="107"/>
      <c r="J32" s="107"/>
      <c r="K32" s="120"/>
      <c r="L32" s="121" t="s">
        <v>1772</v>
      </c>
      <c r="M32" s="122" t="s">
        <v>1028</v>
      </c>
      <c r="N32" s="128"/>
      <c r="O32" s="92"/>
      <c r="P32" s="92" t="s">
        <v>189</v>
      </c>
      <c r="Q32" s="92"/>
      <c r="R32" s="92" t="s">
        <v>191</v>
      </c>
      <c r="S32" s="98">
        <v>60293</v>
      </c>
      <c r="T32" s="92" t="s">
        <v>140</v>
      </c>
      <c r="U32" s="92" t="s">
        <v>1389</v>
      </c>
      <c r="V32" s="92" t="s">
        <v>437</v>
      </c>
      <c r="W32" s="96">
        <v>3000</v>
      </c>
      <c r="X32" s="172">
        <v>24000</v>
      </c>
      <c r="Y32" s="172"/>
      <c r="Z32" s="98">
        <v>1600</v>
      </c>
      <c r="AA32" s="152"/>
      <c r="AB32" s="152"/>
      <c r="AC32" s="152"/>
      <c r="AD32" s="97"/>
      <c r="AE32" s="94"/>
      <c r="AF32" s="177"/>
      <c r="AG32" s="100"/>
      <c r="AH32" s="225" t="s">
        <v>79</v>
      </c>
      <c r="AI32" s="100" t="s">
        <v>1113</v>
      </c>
      <c r="AJ32" s="100" t="str">
        <f>IFERROR(VLOOKUP(AF32:AF165,'base sif'!A:B,2,0)," ")</f>
        <v xml:space="preserve"> </v>
      </c>
      <c r="AK32" s="101" t="s">
        <v>3582</v>
      </c>
      <c r="AL32" s="102" t="str">
        <f>IFERROR(VLOOKUP(C32,Plan1!A:E,4,0)," ")</f>
        <v xml:space="preserve"> </v>
      </c>
      <c r="AM32" s="102" t="str">
        <f>IFERROR(VLOOKUP(C32,Plan1!A:E,5,0)," ")</f>
        <v xml:space="preserve"> </v>
      </c>
      <c r="AN32" s="102" t="str">
        <f>VLOOKUP(T32,Plan3!A:C,3,0)</f>
        <v>PECHUGA INTERFOLIADA</v>
      </c>
    </row>
    <row r="33" spans="1:40" s="103" customFormat="1" ht="12.75" customHeight="1" x14ac:dyDescent="0.15">
      <c r="A33" s="92" t="s">
        <v>2763</v>
      </c>
      <c r="B33" s="92" t="s">
        <v>36</v>
      </c>
      <c r="C33" s="92" t="s">
        <v>2469</v>
      </c>
      <c r="D33" s="93" t="s">
        <v>2462</v>
      </c>
      <c r="E33" s="125">
        <v>45782</v>
      </c>
      <c r="F33" s="126">
        <v>45787</v>
      </c>
      <c r="G33" s="107">
        <v>19</v>
      </c>
      <c r="H33" s="118"/>
      <c r="I33" s="107"/>
      <c r="J33" s="107"/>
      <c r="K33" s="120"/>
      <c r="L33" s="121" t="s">
        <v>1772</v>
      </c>
      <c r="M33" s="122" t="s">
        <v>1028</v>
      </c>
      <c r="N33" s="128"/>
      <c r="O33" s="92"/>
      <c r="P33" s="92" t="s">
        <v>189</v>
      </c>
      <c r="Q33" s="92"/>
      <c r="R33" s="92" t="s">
        <v>191</v>
      </c>
      <c r="S33" s="98">
        <v>992535</v>
      </c>
      <c r="T33" s="92" t="s">
        <v>1851</v>
      </c>
      <c r="U33" s="92" t="s">
        <v>2258</v>
      </c>
      <c r="V33" s="92" t="s">
        <v>437</v>
      </c>
      <c r="W33" s="96">
        <v>1600</v>
      </c>
      <c r="X33" s="172">
        <v>18816</v>
      </c>
      <c r="Y33" s="172"/>
      <c r="Z33" s="98">
        <v>1470</v>
      </c>
      <c r="AA33" s="152"/>
      <c r="AB33" s="152"/>
      <c r="AC33" s="152"/>
      <c r="AD33" s="97"/>
      <c r="AE33" s="94"/>
      <c r="AF33" s="177"/>
      <c r="AG33" s="100"/>
      <c r="AH33" s="225" t="s">
        <v>79</v>
      </c>
      <c r="AI33" s="100" t="s">
        <v>1113</v>
      </c>
      <c r="AJ33" s="100" t="str">
        <f>IFERROR(VLOOKUP(AF33:AF166,'base sif'!A:B,2,0)," ")</f>
        <v xml:space="preserve"> </v>
      </c>
      <c r="AK33" s="101" t="s">
        <v>3582</v>
      </c>
      <c r="AL33" s="102">
        <f>IFERROR(VLOOKUP(C33,Plan1!A:E,4,0)," ")</f>
        <v>1</v>
      </c>
      <c r="AM33" s="102" t="str">
        <f>IFERROR(VLOOKUP(C33,Plan1!A:E,5,0)," ")</f>
        <v>PRODUCCIÓN</v>
      </c>
      <c r="AN33" s="102" t="e">
        <f>VLOOKUP(T33,Plan3!A:C,3,0)</f>
        <v>#N/A</v>
      </c>
    </row>
    <row r="34" spans="1:40" s="103" customFormat="1" ht="12.75" customHeight="1" x14ac:dyDescent="0.15">
      <c r="A34" s="92" t="s">
        <v>2763</v>
      </c>
      <c r="B34" s="92" t="s">
        <v>36</v>
      </c>
      <c r="C34" s="92" t="s">
        <v>2645</v>
      </c>
      <c r="D34" s="93" t="s">
        <v>2646</v>
      </c>
      <c r="E34" s="125">
        <v>45810</v>
      </c>
      <c r="F34" s="126">
        <v>45815</v>
      </c>
      <c r="G34" s="107">
        <v>23</v>
      </c>
      <c r="H34" s="118"/>
      <c r="I34" s="107"/>
      <c r="J34" s="107"/>
      <c r="K34" s="120"/>
      <c r="L34" s="121" t="s">
        <v>1772</v>
      </c>
      <c r="M34" s="122" t="s">
        <v>1028</v>
      </c>
      <c r="N34" s="128"/>
      <c r="O34" s="92"/>
      <c r="P34" s="92" t="s">
        <v>189</v>
      </c>
      <c r="Q34" s="92"/>
      <c r="R34" s="92" t="s">
        <v>191</v>
      </c>
      <c r="S34" s="98">
        <v>991291</v>
      </c>
      <c r="T34" s="92" t="s">
        <v>2555</v>
      </c>
      <c r="U34" s="92" t="s">
        <v>2556</v>
      </c>
      <c r="V34" s="92" t="s">
        <v>437</v>
      </c>
      <c r="W34" s="96">
        <v>1440</v>
      </c>
      <c r="X34" s="172">
        <v>24000</v>
      </c>
      <c r="Y34" s="172"/>
      <c r="Z34" s="98">
        <v>1600</v>
      </c>
      <c r="AA34" s="152"/>
      <c r="AB34" s="152"/>
      <c r="AC34" s="152"/>
      <c r="AD34" s="97"/>
      <c r="AE34" s="94"/>
      <c r="AF34" s="177"/>
      <c r="AG34" s="100"/>
      <c r="AH34" s="225" t="s">
        <v>79</v>
      </c>
      <c r="AI34" s="100" t="s">
        <v>1113</v>
      </c>
      <c r="AJ34" s="100" t="str">
        <f>IFERROR(VLOOKUP(AF34:AF167,'base sif'!A:B,2,0)," ")</f>
        <v xml:space="preserve"> </v>
      </c>
      <c r="AK34" s="101" t="s">
        <v>3582</v>
      </c>
      <c r="AL34" s="102" t="str">
        <f>IFERROR(VLOOKUP(C34,Plan1!A:E,4,0)," ")</f>
        <v xml:space="preserve"> </v>
      </c>
      <c r="AM34" s="102" t="str">
        <f>IFERROR(VLOOKUP(C34,Plan1!A:E,5,0)," ")</f>
        <v xml:space="preserve"> </v>
      </c>
      <c r="AN34" s="102" t="e">
        <f>VLOOKUP(T34,Plan3!A:C,3,0)</f>
        <v>#N/A</v>
      </c>
    </row>
    <row r="35" spans="1:40" s="103" customFormat="1" ht="12.75" customHeight="1" x14ac:dyDescent="0.15">
      <c r="A35" s="92" t="s">
        <v>2763</v>
      </c>
      <c r="B35" s="92" t="s">
        <v>36</v>
      </c>
      <c r="C35" s="92" t="s">
        <v>2647</v>
      </c>
      <c r="D35" s="93" t="s">
        <v>2646</v>
      </c>
      <c r="E35" s="125">
        <v>45817</v>
      </c>
      <c r="F35" s="126">
        <v>45822</v>
      </c>
      <c r="G35" s="107">
        <v>24</v>
      </c>
      <c r="H35" s="118"/>
      <c r="I35" s="107"/>
      <c r="J35" s="107"/>
      <c r="K35" s="120"/>
      <c r="L35" s="121" t="s">
        <v>1772</v>
      </c>
      <c r="M35" s="122" t="s">
        <v>1028</v>
      </c>
      <c r="N35" s="128"/>
      <c r="O35" s="92"/>
      <c r="P35" s="92" t="s">
        <v>189</v>
      </c>
      <c r="Q35" s="92"/>
      <c r="R35" s="92" t="s">
        <v>191</v>
      </c>
      <c r="S35" s="98">
        <v>991291</v>
      </c>
      <c r="T35" s="92" t="s">
        <v>2555</v>
      </c>
      <c r="U35" s="92" t="s">
        <v>2556</v>
      </c>
      <c r="V35" s="92" t="s">
        <v>437</v>
      </c>
      <c r="W35" s="96">
        <v>1440</v>
      </c>
      <c r="X35" s="172">
        <v>24000</v>
      </c>
      <c r="Y35" s="172"/>
      <c r="Z35" s="98">
        <v>1600</v>
      </c>
      <c r="AA35" s="152"/>
      <c r="AB35" s="152"/>
      <c r="AC35" s="152"/>
      <c r="AD35" s="97"/>
      <c r="AE35" s="94"/>
      <c r="AF35" s="177"/>
      <c r="AG35" s="100"/>
      <c r="AH35" s="225" t="s">
        <v>79</v>
      </c>
      <c r="AI35" s="100" t="s">
        <v>1113</v>
      </c>
      <c r="AJ35" s="100" t="str">
        <f>IFERROR(VLOOKUP(AF35:AF168,'base sif'!A:B,2,0)," ")</f>
        <v xml:space="preserve"> </v>
      </c>
      <c r="AK35" s="101" t="s">
        <v>3582</v>
      </c>
      <c r="AL35" s="102" t="str">
        <f>IFERROR(VLOOKUP(C35,Plan1!A:E,4,0)," ")</f>
        <v xml:space="preserve"> </v>
      </c>
      <c r="AM35" s="102" t="str">
        <f>IFERROR(VLOOKUP(C35,Plan1!A:E,5,0)," ")</f>
        <v xml:space="preserve"> </v>
      </c>
      <c r="AN35" s="102" t="e">
        <f>VLOOKUP(T35,Plan3!A:C,3,0)</f>
        <v>#N/A</v>
      </c>
    </row>
    <row r="36" spans="1:40" s="103" customFormat="1" ht="12.75" customHeight="1" x14ac:dyDescent="0.15">
      <c r="A36" s="92" t="s">
        <v>2763</v>
      </c>
      <c r="B36" s="92" t="s">
        <v>36</v>
      </c>
      <c r="C36" s="92" t="s">
        <v>2648</v>
      </c>
      <c r="D36" s="93" t="s">
        <v>2646</v>
      </c>
      <c r="E36" s="125">
        <v>45824</v>
      </c>
      <c r="F36" s="126">
        <v>45829</v>
      </c>
      <c r="G36" s="107">
        <v>25</v>
      </c>
      <c r="H36" s="118"/>
      <c r="I36" s="107"/>
      <c r="J36" s="107"/>
      <c r="K36" s="120"/>
      <c r="L36" s="121" t="s">
        <v>1772</v>
      </c>
      <c r="M36" s="122" t="s">
        <v>1028</v>
      </c>
      <c r="N36" s="128"/>
      <c r="O36" s="92"/>
      <c r="P36" s="92" t="s">
        <v>189</v>
      </c>
      <c r="Q36" s="92"/>
      <c r="R36" s="92" t="s">
        <v>191</v>
      </c>
      <c r="S36" s="98">
        <v>991291</v>
      </c>
      <c r="T36" s="92" t="s">
        <v>2555</v>
      </c>
      <c r="U36" s="92" t="s">
        <v>2556</v>
      </c>
      <c r="V36" s="92" t="s">
        <v>437</v>
      </c>
      <c r="W36" s="96">
        <v>1440</v>
      </c>
      <c r="X36" s="172">
        <v>24000</v>
      </c>
      <c r="Y36" s="172"/>
      <c r="Z36" s="98">
        <v>1600</v>
      </c>
      <c r="AA36" s="152"/>
      <c r="AB36" s="152"/>
      <c r="AC36" s="152"/>
      <c r="AD36" s="97"/>
      <c r="AE36" s="94"/>
      <c r="AF36" s="177"/>
      <c r="AG36" s="100"/>
      <c r="AH36" s="225" t="s">
        <v>79</v>
      </c>
      <c r="AI36" s="100" t="s">
        <v>1113</v>
      </c>
      <c r="AJ36" s="100" t="str">
        <f>IFERROR(VLOOKUP(AF36:AF169,'base sif'!A:B,2,0)," ")</f>
        <v xml:space="preserve"> </v>
      </c>
      <c r="AK36" s="101" t="s">
        <v>3582</v>
      </c>
      <c r="AL36" s="102" t="str">
        <f>IFERROR(VLOOKUP(C36,Plan1!A:E,4,0)," ")</f>
        <v xml:space="preserve"> </v>
      </c>
      <c r="AM36" s="102" t="str">
        <f>IFERROR(VLOOKUP(C36,Plan1!A:E,5,0)," ")</f>
        <v xml:space="preserve"> </v>
      </c>
      <c r="AN36" s="102" t="e">
        <f>VLOOKUP(T36,Plan3!A:C,3,0)</f>
        <v>#N/A</v>
      </c>
    </row>
    <row r="37" spans="1:40" s="103" customFormat="1" ht="12.75" customHeight="1" x14ac:dyDescent="0.15">
      <c r="A37" s="92" t="s">
        <v>2763</v>
      </c>
      <c r="B37" s="92" t="s">
        <v>36</v>
      </c>
      <c r="C37" s="92" t="s">
        <v>2649</v>
      </c>
      <c r="D37" s="93" t="s">
        <v>2646</v>
      </c>
      <c r="E37" s="125">
        <v>45831</v>
      </c>
      <c r="F37" s="126">
        <v>45836</v>
      </c>
      <c r="G37" s="107">
        <v>26</v>
      </c>
      <c r="H37" s="118"/>
      <c r="I37" s="107"/>
      <c r="J37" s="107"/>
      <c r="K37" s="120"/>
      <c r="L37" s="121" t="s">
        <v>1772</v>
      </c>
      <c r="M37" s="122" t="s">
        <v>1028</v>
      </c>
      <c r="N37" s="128"/>
      <c r="O37" s="92"/>
      <c r="P37" s="92" t="s">
        <v>189</v>
      </c>
      <c r="Q37" s="92"/>
      <c r="R37" s="92" t="s">
        <v>191</v>
      </c>
      <c r="S37" s="98">
        <v>991291</v>
      </c>
      <c r="T37" s="92" t="s">
        <v>2555</v>
      </c>
      <c r="U37" s="92" t="s">
        <v>2556</v>
      </c>
      <c r="V37" s="92" t="s">
        <v>437</v>
      </c>
      <c r="W37" s="96">
        <v>1440</v>
      </c>
      <c r="X37" s="172">
        <v>24000</v>
      </c>
      <c r="Y37" s="172"/>
      <c r="Z37" s="98">
        <v>1600</v>
      </c>
      <c r="AA37" s="152"/>
      <c r="AB37" s="152"/>
      <c r="AC37" s="152"/>
      <c r="AD37" s="97"/>
      <c r="AE37" s="94"/>
      <c r="AF37" s="177"/>
      <c r="AG37" s="100"/>
      <c r="AH37" s="225" t="s">
        <v>79</v>
      </c>
      <c r="AI37" s="100" t="s">
        <v>1113</v>
      </c>
      <c r="AJ37" s="100" t="str">
        <f>IFERROR(VLOOKUP(AF37:AF170,'base sif'!A:B,2,0)," ")</f>
        <v xml:space="preserve"> </v>
      </c>
      <c r="AK37" s="101" t="s">
        <v>3582</v>
      </c>
      <c r="AL37" s="102" t="str">
        <f>IFERROR(VLOOKUP(C37,Plan1!A:E,4,0)," ")</f>
        <v xml:space="preserve"> </v>
      </c>
      <c r="AM37" s="102" t="str">
        <f>IFERROR(VLOOKUP(C37,Plan1!A:E,5,0)," ")</f>
        <v xml:space="preserve"> </v>
      </c>
      <c r="AN37" s="102" t="e">
        <f>VLOOKUP(T37,Plan3!A:C,3,0)</f>
        <v>#N/A</v>
      </c>
    </row>
    <row r="38" spans="1:40" s="103" customFormat="1" ht="12.75" customHeight="1" x14ac:dyDescent="0.15">
      <c r="A38" s="92" t="s">
        <v>2763</v>
      </c>
      <c r="B38" s="92" t="s">
        <v>36</v>
      </c>
      <c r="C38" s="92" t="s">
        <v>2577</v>
      </c>
      <c r="D38" s="93" t="s">
        <v>2578</v>
      </c>
      <c r="E38" s="125">
        <v>45803</v>
      </c>
      <c r="F38" s="126">
        <v>45809</v>
      </c>
      <c r="G38" s="107">
        <v>22</v>
      </c>
      <c r="H38" s="118"/>
      <c r="I38" s="107"/>
      <c r="J38" s="107"/>
      <c r="K38" s="120"/>
      <c r="L38" s="121" t="s">
        <v>1772</v>
      </c>
      <c r="M38" s="122" t="s">
        <v>1028</v>
      </c>
      <c r="N38" s="128"/>
      <c r="O38" s="92"/>
      <c r="P38" s="92" t="s">
        <v>189</v>
      </c>
      <c r="Q38" s="92"/>
      <c r="R38" s="92" t="s">
        <v>191</v>
      </c>
      <c r="S38" s="98">
        <v>43761</v>
      </c>
      <c r="T38" s="92" t="s">
        <v>71</v>
      </c>
      <c r="U38" s="92" t="s">
        <v>82</v>
      </c>
      <c r="V38" s="92" t="s">
        <v>437</v>
      </c>
      <c r="W38" s="96">
        <v>2980</v>
      </c>
      <c r="X38" s="172">
        <v>24000</v>
      </c>
      <c r="Y38" s="172"/>
      <c r="Z38" s="98">
        <v>1600</v>
      </c>
      <c r="AA38" s="152"/>
      <c r="AB38" s="152"/>
      <c r="AC38" s="152"/>
      <c r="AD38" s="97"/>
      <c r="AE38" s="94"/>
      <c r="AF38" s="177"/>
      <c r="AG38" s="100"/>
      <c r="AH38" s="225" t="s">
        <v>79</v>
      </c>
      <c r="AI38" s="100" t="s">
        <v>1113</v>
      </c>
      <c r="AJ38" s="100" t="str">
        <f>IFERROR(VLOOKUP(AF38:AF171,'base sif'!A:B,2,0)," ")</f>
        <v xml:space="preserve"> </v>
      </c>
      <c r="AK38" s="101" t="s">
        <v>3582</v>
      </c>
      <c r="AL38" s="102" t="str">
        <f>IFERROR(VLOOKUP(C38,Plan1!A:E,4,0)," ")</f>
        <v xml:space="preserve"> </v>
      </c>
      <c r="AM38" s="102" t="str">
        <f>IFERROR(VLOOKUP(C38,Plan1!A:E,5,0)," ")</f>
        <v xml:space="preserve"> </v>
      </c>
      <c r="AN38" s="102" t="str">
        <f>VLOOKUP(T38,Plan3!A:C,3,0)</f>
        <v>PECHUGA BLOCK</v>
      </c>
    </row>
    <row r="39" spans="1:40" s="103" customFormat="1" ht="12.75" customHeight="1" x14ac:dyDescent="0.15">
      <c r="A39" s="92" t="s">
        <v>2763</v>
      </c>
      <c r="B39" s="92" t="s">
        <v>36</v>
      </c>
      <c r="C39" s="92" t="s">
        <v>2650</v>
      </c>
      <c r="D39" s="93" t="s">
        <v>2651</v>
      </c>
      <c r="E39" s="125">
        <v>45803</v>
      </c>
      <c r="F39" s="126">
        <v>45809</v>
      </c>
      <c r="G39" s="107">
        <v>22</v>
      </c>
      <c r="H39" s="118"/>
      <c r="I39" s="107"/>
      <c r="J39" s="107"/>
      <c r="K39" s="120"/>
      <c r="L39" s="121" t="s">
        <v>1772</v>
      </c>
      <c r="M39" s="122" t="s">
        <v>1028</v>
      </c>
      <c r="N39" s="128"/>
      <c r="O39" s="92"/>
      <c r="P39" s="92" t="s">
        <v>189</v>
      </c>
      <c r="Q39" s="92"/>
      <c r="R39" s="92" t="s">
        <v>191</v>
      </c>
      <c r="S39" s="98">
        <v>43761</v>
      </c>
      <c r="T39" s="92" t="s">
        <v>71</v>
      </c>
      <c r="U39" s="92" t="s">
        <v>82</v>
      </c>
      <c r="V39" s="92" t="s">
        <v>437</v>
      </c>
      <c r="W39" s="96">
        <v>2980</v>
      </c>
      <c r="X39" s="172">
        <v>6000</v>
      </c>
      <c r="Y39" s="172"/>
      <c r="Z39" s="98">
        <v>400</v>
      </c>
      <c r="AA39" s="152"/>
      <c r="AB39" s="152"/>
      <c r="AC39" s="152"/>
      <c r="AD39" s="97"/>
      <c r="AE39" s="94"/>
      <c r="AF39" s="177"/>
      <c r="AG39" s="100"/>
      <c r="AH39" s="225" t="s">
        <v>79</v>
      </c>
      <c r="AI39" s="100" t="s">
        <v>1113</v>
      </c>
      <c r="AJ39" s="100" t="str">
        <f>IFERROR(VLOOKUP(AF39:AF172,'base sif'!A:B,2,0)," ")</f>
        <v xml:space="preserve"> </v>
      </c>
      <c r="AK39" s="101" t="s">
        <v>3582</v>
      </c>
      <c r="AL39" s="102" t="str">
        <f>IFERROR(VLOOKUP(C39,Plan1!A:E,4,0)," ")</f>
        <v xml:space="preserve"> </v>
      </c>
      <c r="AM39" s="102" t="str">
        <f>IFERROR(VLOOKUP(C39,Plan1!A:E,5,0)," ")</f>
        <v xml:space="preserve"> </v>
      </c>
      <c r="AN39" s="102" t="str">
        <f>VLOOKUP(T39,Plan3!A:C,3,0)</f>
        <v>PECHUGA BLOCK</v>
      </c>
    </row>
    <row r="40" spans="1:40" s="103" customFormat="1" ht="12.75" customHeight="1" x14ac:dyDescent="0.15">
      <c r="A40" s="92" t="s">
        <v>2763</v>
      </c>
      <c r="B40" s="92" t="s">
        <v>36</v>
      </c>
      <c r="C40" s="92" t="s">
        <v>2652</v>
      </c>
      <c r="D40" s="93" t="s">
        <v>2653</v>
      </c>
      <c r="E40" s="125">
        <v>45803</v>
      </c>
      <c r="F40" s="126">
        <v>45809</v>
      </c>
      <c r="G40" s="107">
        <v>22</v>
      </c>
      <c r="H40" s="118"/>
      <c r="I40" s="107"/>
      <c r="J40" s="107"/>
      <c r="K40" s="120"/>
      <c r="L40" s="121" t="s">
        <v>1772</v>
      </c>
      <c r="M40" s="122" t="s">
        <v>1028</v>
      </c>
      <c r="N40" s="128"/>
      <c r="O40" s="92"/>
      <c r="P40" s="92" t="s">
        <v>189</v>
      </c>
      <c r="Q40" s="92"/>
      <c r="R40" s="92" t="s">
        <v>191</v>
      </c>
      <c r="S40" s="98">
        <v>994516</v>
      </c>
      <c r="T40" s="92" t="s">
        <v>317</v>
      </c>
      <c r="U40" s="92" t="s">
        <v>318</v>
      </c>
      <c r="V40" s="92" t="s">
        <v>437</v>
      </c>
      <c r="W40" s="96">
        <v>1440</v>
      </c>
      <c r="X40" s="172">
        <v>18000</v>
      </c>
      <c r="Y40" s="172"/>
      <c r="Z40" s="98">
        <v>1200</v>
      </c>
      <c r="AA40" s="152"/>
      <c r="AB40" s="152"/>
      <c r="AC40" s="152"/>
      <c r="AD40" s="97"/>
      <c r="AE40" s="94"/>
      <c r="AF40" s="177"/>
      <c r="AG40" s="100"/>
      <c r="AH40" s="225" t="s">
        <v>79</v>
      </c>
      <c r="AI40" s="100" t="s">
        <v>1113</v>
      </c>
      <c r="AJ40" s="100" t="str">
        <f>IFERROR(VLOOKUP(AF40:AF173,'base sif'!A:B,2,0)," ")</f>
        <v xml:space="preserve"> </v>
      </c>
      <c r="AK40" s="101" t="s">
        <v>3582</v>
      </c>
      <c r="AL40" s="102" t="str">
        <f>IFERROR(VLOOKUP(C40,Plan1!A:E,4,0)," ")</f>
        <v xml:space="preserve"> </v>
      </c>
      <c r="AM40" s="102" t="str">
        <f>IFERROR(VLOOKUP(C40,Plan1!A:E,5,0)," ")</f>
        <v xml:space="preserve"> </v>
      </c>
      <c r="AN40" s="102" t="str">
        <f>VLOOKUP(T40,Plan3!A:C,3,0)</f>
        <v>TRUTRO ENTERO</v>
      </c>
    </row>
    <row r="41" spans="1:40" s="103" customFormat="1" ht="12.75" customHeight="1" x14ac:dyDescent="0.15">
      <c r="A41" s="92"/>
      <c r="B41" s="92" t="s">
        <v>881</v>
      </c>
      <c r="C41" s="92" t="s">
        <v>2899</v>
      </c>
      <c r="D41" s="93">
        <v>734</v>
      </c>
      <c r="E41" s="125">
        <v>45827</v>
      </c>
      <c r="F41" s="126">
        <v>45843</v>
      </c>
      <c r="G41" s="107">
        <v>27</v>
      </c>
      <c r="H41" s="118">
        <v>45827</v>
      </c>
      <c r="I41" s="107">
        <f t="shared" ref="I41:I68" si="6">WEEKNUM(H41)</f>
        <v>25</v>
      </c>
      <c r="J41" s="107">
        <f t="shared" ref="J41:J68" si="7">I41-G41</f>
        <v>-2</v>
      </c>
      <c r="K41" s="120">
        <v>45844</v>
      </c>
      <c r="L41" s="121" t="s">
        <v>1837</v>
      </c>
      <c r="M41" s="122" t="s">
        <v>2973</v>
      </c>
      <c r="N41" s="128">
        <v>720870769</v>
      </c>
      <c r="O41" s="92" t="s">
        <v>103</v>
      </c>
      <c r="P41" s="92" t="s">
        <v>189</v>
      </c>
      <c r="Q41" s="92" t="s">
        <v>190</v>
      </c>
      <c r="R41" s="92" t="s">
        <v>191</v>
      </c>
      <c r="S41" s="98">
        <v>70130</v>
      </c>
      <c r="T41" s="92" t="s">
        <v>11</v>
      </c>
      <c r="U41" s="92" t="s">
        <v>37</v>
      </c>
      <c r="V41" s="92" t="s">
        <v>438</v>
      </c>
      <c r="W41" s="96">
        <v>2370</v>
      </c>
      <c r="X41" s="172">
        <v>23796.48</v>
      </c>
      <c r="Y41" s="172">
        <v>23796.48</v>
      </c>
      <c r="Z41" s="98">
        <v>1535.25677</v>
      </c>
      <c r="AA41" s="152">
        <v>45820</v>
      </c>
      <c r="AB41" s="152">
        <v>45819</v>
      </c>
      <c r="AC41" s="152">
        <v>45821</v>
      </c>
      <c r="AD41" s="97">
        <v>980135</v>
      </c>
      <c r="AE41" s="94" t="s">
        <v>2994</v>
      </c>
      <c r="AF41" s="177">
        <v>490</v>
      </c>
      <c r="AG41" s="100" t="s">
        <v>2974</v>
      </c>
      <c r="AH41" s="225" t="s">
        <v>2186</v>
      </c>
      <c r="AI41" s="100" t="str">
        <f t="shared" ref="AI41:AI68" si="8">IF(AND(H:H&lt;=F:F,H:H&gt;=E:E),"EMBARCADO EN FECHA","EMBARCADO CON ATRASO")</f>
        <v>EMBARCADO EN FECHA</v>
      </c>
      <c r="AJ41" s="100" t="str">
        <f>IFERROR(VLOOKUP(AF41:AF174,'base sif'!A:B,2,0)," ")</f>
        <v>30.136 - SEARA</v>
      </c>
      <c r="AK41" s="101" t="str">
        <f>IFERROR(VLOOKUP(C41,Plan1!A:E,3,0)," ")</f>
        <v xml:space="preserve"> </v>
      </c>
      <c r="AL41" s="102" t="str">
        <f>IFERROR(VLOOKUP(C41,Plan1!A:E,4,0)," ")</f>
        <v xml:space="preserve"> </v>
      </c>
      <c r="AM41" s="102" t="str">
        <f>IFERROR(VLOOKUP(C41,Plan1!A:E,5,0)," ")</f>
        <v xml:space="preserve"> </v>
      </c>
      <c r="AN41" s="102" t="str">
        <f>VLOOKUP(T41,Plan3!A:C,3,0)</f>
        <v>CHULETA CENTRO</v>
      </c>
    </row>
    <row r="42" spans="1:40" s="103" customFormat="1" ht="12.75" customHeight="1" x14ac:dyDescent="0.15">
      <c r="A42" s="92"/>
      <c r="B42" s="92" t="s">
        <v>881</v>
      </c>
      <c r="C42" s="92" t="s">
        <v>2897</v>
      </c>
      <c r="D42" s="93">
        <v>7734</v>
      </c>
      <c r="E42" s="125">
        <v>45824</v>
      </c>
      <c r="F42" s="126">
        <v>45829</v>
      </c>
      <c r="G42" s="107">
        <v>25</v>
      </c>
      <c r="H42" s="118">
        <v>45827</v>
      </c>
      <c r="I42" s="107">
        <f t="shared" si="6"/>
        <v>25</v>
      </c>
      <c r="J42" s="107">
        <f t="shared" si="7"/>
        <v>0</v>
      </c>
      <c r="K42" s="120">
        <v>45844</v>
      </c>
      <c r="L42" s="121" t="s">
        <v>1837</v>
      </c>
      <c r="M42" s="122" t="s">
        <v>2976</v>
      </c>
      <c r="N42" s="128">
        <v>720870769</v>
      </c>
      <c r="O42" s="92" t="s">
        <v>103</v>
      </c>
      <c r="P42" s="92" t="s">
        <v>189</v>
      </c>
      <c r="Q42" s="92" t="s">
        <v>190</v>
      </c>
      <c r="R42" s="92" t="s">
        <v>191</v>
      </c>
      <c r="S42" s="98">
        <v>586307</v>
      </c>
      <c r="T42" s="92" t="s">
        <v>13</v>
      </c>
      <c r="U42" s="92" t="s">
        <v>12</v>
      </c>
      <c r="V42" s="92" t="s">
        <v>438</v>
      </c>
      <c r="W42" s="96">
        <v>2490</v>
      </c>
      <c r="X42" s="172">
        <v>23854.240000000002</v>
      </c>
      <c r="Y42" s="172">
        <v>23854.240000000002</v>
      </c>
      <c r="Z42" s="98">
        <v>1590.2826700000001</v>
      </c>
      <c r="AA42" s="152">
        <v>45819</v>
      </c>
      <c r="AB42" s="152">
        <v>45818</v>
      </c>
      <c r="AC42" s="152">
        <v>45819</v>
      </c>
      <c r="AD42" s="97">
        <v>979651</v>
      </c>
      <c r="AE42" s="94" t="s">
        <v>2995</v>
      </c>
      <c r="AF42" s="177">
        <v>15</v>
      </c>
      <c r="AG42" s="100" t="s">
        <v>2977</v>
      </c>
      <c r="AH42" s="225" t="s">
        <v>2186</v>
      </c>
      <c r="AI42" s="100" t="str">
        <f t="shared" si="8"/>
        <v>EMBARCADO EN FECHA</v>
      </c>
      <c r="AJ42" s="100" t="str">
        <f>IFERROR(VLOOKUP(AF42:AF175,'base sif'!A:B,2,0)," ")</f>
        <v>30.475 - SEBERI - AB.SUINOS/IND.</v>
      </c>
      <c r="AK42" s="101" t="str">
        <f>IFERROR(VLOOKUP(C42,Plan1!A:E,3,0)," ")</f>
        <v xml:space="preserve"> </v>
      </c>
      <c r="AL42" s="102" t="str">
        <f>IFERROR(VLOOKUP(C42,Plan1!A:E,4,0)," ")</f>
        <v xml:space="preserve"> </v>
      </c>
      <c r="AM42" s="102" t="str">
        <f>IFERROR(VLOOKUP(C42,Plan1!A:E,5,0)," ")</f>
        <v xml:space="preserve"> </v>
      </c>
      <c r="AN42" s="102" t="str">
        <f>VLOOKUP(T42,Plan3!A:C,3,0)</f>
        <v>CHULETA VETADA</v>
      </c>
    </row>
    <row r="43" spans="1:40" s="103" customFormat="1" ht="12.75" customHeight="1" x14ac:dyDescent="0.15">
      <c r="A43" s="92"/>
      <c r="B43" s="92" t="s">
        <v>881</v>
      </c>
      <c r="C43" s="92" t="s">
        <v>2903</v>
      </c>
      <c r="D43" s="93">
        <v>7736</v>
      </c>
      <c r="E43" s="125">
        <v>45824</v>
      </c>
      <c r="F43" s="126">
        <v>45829</v>
      </c>
      <c r="G43" s="107">
        <v>25</v>
      </c>
      <c r="H43" s="118">
        <v>45827</v>
      </c>
      <c r="I43" s="107">
        <f t="shared" si="6"/>
        <v>25</v>
      </c>
      <c r="J43" s="107">
        <f t="shared" si="7"/>
        <v>0</v>
      </c>
      <c r="K43" s="120">
        <v>45843</v>
      </c>
      <c r="L43" s="121" t="s">
        <v>1837</v>
      </c>
      <c r="M43" s="122" t="s">
        <v>2978</v>
      </c>
      <c r="N43" s="128">
        <v>26144253</v>
      </c>
      <c r="O43" s="92" t="s">
        <v>1047</v>
      </c>
      <c r="P43" s="92" t="s">
        <v>189</v>
      </c>
      <c r="Q43" s="92" t="s">
        <v>190</v>
      </c>
      <c r="R43" s="92" t="s">
        <v>191</v>
      </c>
      <c r="S43" s="98">
        <v>994264</v>
      </c>
      <c r="T43" s="92" t="s">
        <v>102</v>
      </c>
      <c r="U43" s="92" t="s">
        <v>59</v>
      </c>
      <c r="V43" s="92" t="s">
        <v>438</v>
      </c>
      <c r="W43" s="96">
        <v>2840</v>
      </c>
      <c r="X43" s="172">
        <v>23992.59</v>
      </c>
      <c r="Y43" s="172">
        <v>23992.59</v>
      </c>
      <c r="Z43" s="98">
        <v>1332.9216699999999</v>
      </c>
      <c r="AA43" s="152">
        <v>45819</v>
      </c>
      <c r="AB43" s="152">
        <v>45818</v>
      </c>
      <c r="AC43" s="152">
        <v>45819</v>
      </c>
      <c r="AD43" s="97">
        <v>979753</v>
      </c>
      <c r="AE43" s="94" t="s">
        <v>2996</v>
      </c>
      <c r="AF43" s="177">
        <v>15</v>
      </c>
      <c r="AG43" s="100" t="s">
        <v>3049</v>
      </c>
      <c r="AH43" s="225" t="s">
        <v>2186</v>
      </c>
      <c r="AI43" s="100" t="str">
        <f t="shared" si="8"/>
        <v>EMBARCADO EN FECHA</v>
      </c>
      <c r="AJ43" s="100" t="str">
        <f>IFERROR(VLOOKUP(AF43:AF176,'base sif'!A:B,2,0)," ")</f>
        <v>30.475 - SEBERI - AB.SUINOS/IND.</v>
      </c>
      <c r="AK43" s="101" t="str">
        <f>IFERROR(VLOOKUP(C43,Plan1!A:E,3,0)," ")</f>
        <v xml:space="preserve"> </v>
      </c>
      <c r="AL43" s="102" t="str">
        <f>IFERROR(VLOOKUP(C43,Plan1!A:E,4,0)," ")</f>
        <v xml:space="preserve"> </v>
      </c>
      <c r="AM43" s="102" t="str">
        <f>IFERROR(VLOOKUP(C43,Plan1!A:E,5,0)," ")</f>
        <v xml:space="preserve"> </v>
      </c>
      <c r="AN43" s="102" t="str">
        <f>VLOOKUP(T43,Plan3!A:C,3,0)</f>
        <v xml:space="preserve"> PULPA PIERNA</v>
      </c>
    </row>
    <row r="44" spans="1:40" s="103" customFormat="1" ht="12.75" customHeight="1" x14ac:dyDescent="0.15">
      <c r="A44" s="92"/>
      <c r="B44" s="92" t="s">
        <v>881</v>
      </c>
      <c r="C44" s="92" t="s">
        <v>2914</v>
      </c>
      <c r="D44" s="93">
        <v>7734</v>
      </c>
      <c r="E44" s="125">
        <v>45848</v>
      </c>
      <c r="F44" s="126">
        <v>45857</v>
      </c>
      <c r="G44" s="107">
        <v>29</v>
      </c>
      <c r="H44" s="118">
        <v>45848</v>
      </c>
      <c r="I44" s="107">
        <f t="shared" si="6"/>
        <v>28</v>
      </c>
      <c r="J44" s="107">
        <f t="shared" si="7"/>
        <v>-1</v>
      </c>
      <c r="K44" s="120">
        <v>45864</v>
      </c>
      <c r="L44" s="121" t="s">
        <v>699</v>
      </c>
      <c r="M44" s="122" t="s">
        <v>3053</v>
      </c>
      <c r="N44" s="128">
        <v>720920636</v>
      </c>
      <c r="O44" s="92" t="s">
        <v>103</v>
      </c>
      <c r="P44" s="92" t="s">
        <v>189</v>
      </c>
      <c r="Q44" s="92" t="s">
        <v>190</v>
      </c>
      <c r="R44" s="92" t="s">
        <v>191</v>
      </c>
      <c r="S44" s="98">
        <v>996662</v>
      </c>
      <c r="T44" s="92" t="s">
        <v>232</v>
      </c>
      <c r="U44" s="92" t="s">
        <v>880</v>
      </c>
      <c r="V44" s="92" t="s">
        <v>438</v>
      </c>
      <c r="W44" s="96">
        <v>3590</v>
      </c>
      <c r="X44" s="172">
        <v>23507</v>
      </c>
      <c r="Y44" s="172">
        <v>23507</v>
      </c>
      <c r="Z44" s="98">
        <v>1808.2307699999999</v>
      </c>
      <c r="AA44" s="152">
        <v>45838</v>
      </c>
      <c r="AB44" s="152">
        <v>45836</v>
      </c>
      <c r="AC44" s="152">
        <v>45839</v>
      </c>
      <c r="AD44" s="97">
        <v>981483</v>
      </c>
      <c r="AE44" s="94" t="s">
        <v>3284</v>
      </c>
      <c r="AF44" s="177">
        <v>490</v>
      </c>
      <c r="AG44" s="100" t="s">
        <v>3054</v>
      </c>
      <c r="AH44" s="225" t="s">
        <v>2186</v>
      </c>
      <c r="AI44" s="100" t="str">
        <f t="shared" si="8"/>
        <v>EMBARCADO EN FECHA</v>
      </c>
      <c r="AJ44" s="100" t="str">
        <f>IFERROR(VLOOKUP(AF44:AF177,'base sif'!A:B,2,0)," ")</f>
        <v>30.136 - SEARA</v>
      </c>
      <c r="AK44" s="101" t="str">
        <f>IFERROR(VLOOKUP(C44,Plan1!A:E,3,0)," ")</f>
        <v xml:space="preserve"> </v>
      </c>
      <c r="AL44" s="102" t="str">
        <f>IFERROR(VLOOKUP(C44,Plan1!A:E,4,0)," ")</f>
        <v xml:space="preserve"> </v>
      </c>
      <c r="AM44" s="102" t="str">
        <f>IFERROR(VLOOKUP(C44,Plan1!A:E,5,0)," ")</f>
        <v xml:space="preserve"> </v>
      </c>
      <c r="AN44" s="102" t="str">
        <f>VLOOKUP(T44,Plan3!A:C,3,0)</f>
        <v>PANCETA CON HUESO</v>
      </c>
    </row>
    <row r="45" spans="1:40" s="103" customFormat="1" ht="12.75" customHeight="1" x14ac:dyDescent="0.15">
      <c r="A45" s="92"/>
      <c r="B45" s="92" t="s">
        <v>881</v>
      </c>
      <c r="C45" s="92" t="s">
        <v>2915</v>
      </c>
      <c r="D45" s="93">
        <v>7734</v>
      </c>
      <c r="E45" s="125">
        <v>45845</v>
      </c>
      <c r="F45" s="126">
        <v>45850</v>
      </c>
      <c r="G45" s="107">
        <v>28</v>
      </c>
      <c r="H45" s="118">
        <v>45848</v>
      </c>
      <c r="I45" s="107">
        <f t="shared" si="6"/>
        <v>28</v>
      </c>
      <c r="J45" s="107">
        <f t="shared" si="7"/>
        <v>0</v>
      </c>
      <c r="K45" s="120">
        <v>45864</v>
      </c>
      <c r="L45" s="121" t="s">
        <v>699</v>
      </c>
      <c r="M45" s="122" t="s">
        <v>3055</v>
      </c>
      <c r="N45" s="128">
        <v>720920636</v>
      </c>
      <c r="O45" s="92" t="s">
        <v>103</v>
      </c>
      <c r="P45" s="92" t="s">
        <v>189</v>
      </c>
      <c r="Q45" s="92" t="s">
        <v>190</v>
      </c>
      <c r="R45" s="92" t="s">
        <v>191</v>
      </c>
      <c r="S45" s="98">
        <v>586307</v>
      </c>
      <c r="T45" s="92" t="s">
        <v>13</v>
      </c>
      <c r="U45" s="92" t="s">
        <v>12</v>
      </c>
      <c r="V45" s="92" t="s">
        <v>438</v>
      </c>
      <c r="W45" s="96">
        <v>2490</v>
      </c>
      <c r="X45" s="172">
        <v>23774.42</v>
      </c>
      <c r="Y45" s="172">
        <v>23774.42</v>
      </c>
      <c r="Z45" s="98">
        <v>1584.9613300000001</v>
      </c>
      <c r="AA45" s="152">
        <v>45839</v>
      </c>
      <c r="AB45" s="152">
        <v>45838</v>
      </c>
      <c r="AC45" s="152">
        <v>45839</v>
      </c>
      <c r="AD45" s="97">
        <v>984994</v>
      </c>
      <c r="AE45" s="94" t="s">
        <v>3287</v>
      </c>
      <c r="AF45" s="177">
        <v>490</v>
      </c>
      <c r="AG45" s="100" t="s">
        <v>3056</v>
      </c>
      <c r="AH45" s="225" t="s">
        <v>2186</v>
      </c>
      <c r="AI45" s="100" t="str">
        <f t="shared" si="8"/>
        <v>EMBARCADO EN FECHA</v>
      </c>
      <c r="AJ45" s="100" t="str">
        <f>IFERROR(VLOOKUP(AF45:AF178,'base sif'!A:B,2,0)," ")</f>
        <v>30.136 - SEARA</v>
      </c>
      <c r="AK45" s="101" t="str">
        <f>IFERROR(VLOOKUP(C45,Plan1!A:E,3,0)," ")</f>
        <v xml:space="preserve"> </v>
      </c>
      <c r="AL45" s="102" t="str">
        <f>IFERROR(VLOOKUP(C45,Plan1!A:E,4,0)," ")</f>
        <v xml:space="preserve"> </v>
      </c>
      <c r="AM45" s="102" t="str">
        <f>IFERROR(VLOOKUP(C45,Plan1!A:E,5,0)," ")</f>
        <v xml:space="preserve"> </v>
      </c>
      <c r="AN45" s="102" t="str">
        <f>VLOOKUP(T45,Plan3!A:C,3,0)</f>
        <v>CHULETA VETADA</v>
      </c>
    </row>
    <row r="46" spans="1:40" s="103" customFormat="1" ht="12.75" customHeight="1" x14ac:dyDescent="0.15">
      <c r="A46" s="92"/>
      <c r="B46" s="92" t="s">
        <v>881</v>
      </c>
      <c r="C46" s="92" t="s">
        <v>2898</v>
      </c>
      <c r="D46" s="93">
        <v>734</v>
      </c>
      <c r="E46" s="125">
        <v>45831</v>
      </c>
      <c r="F46" s="126">
        <v>45836</v>
      </c>
      <c r="G46" s="107">
        <v>26</v>
      </c>
      <c r="H46" s="118">
        <v>45848</v>
      </c>
      <c r="I46" s="107">
        <f t="shared" si="6"/>
        <v>28</v>
      </c>
      <c r="J46" s="107">
        <f t="shared" si="7"/>
        <v>2</v>
      </c>
      <c r="K46" s="120">
        <v>45864</v>
      </c>
      <c r="L46" s="121" t="s">
        <v>699</v>
      </c>
      <c r="M46" s="122" t="s">
        <v>2998</v>
      </c>
      <c r="N46" s="128">
        <v>26977807</v>
      </c>
      <c r="O46" s="92" t="s">
        <v>1047</v>
      </c>
      <c r="P46" s="92" t="s">
        <v>189</v>
      </c>
      <c r="Q46" s="92" t="s">
        <v>190</v>
      </c>
      <c r="R46" s="92" t="s">
        <v>191</v>
      </c>
      <c r="S46" s="98">
        <v>70130</v>
      </c>
      <c r="T46" s="92" t="s">
        <v>11</v>
      </c>
      <c r="U46" s="92" t="s">
        <v>37</v>
      </c>
      <c r="V46" s="92" t="s">
        <v>438</v>
      </c>
      <c r="W46" s="96">
        <v>2370</v>
      </c>
      <c r="X46" s="172">
        <v>23783.43</v>
      </c>
      <c r="Y46" s="172">
        <v>23783.43</v>
      </c>
      <c r="Z46" s="98">
        <v>1534.4148399999999</v>
      </c>
      <c r="AA46" s="152">
        <v>45828</v>
      </c>
      <c r="AB46" s="152">
        <v>45828</v>
      </c>
      <c r="AC46" s="152">
        <v>45832</v>
      </c>
      <c r="AD46" s="97">
        <v>983665</v>
      </c>
      <c r="AE46" s="94" t="s">
        <v>3278</v>
      </c>
      <c r="AF46" s="177">
        <v>3392</v>
      </c>
      <c r="AG46" s="100" t="s">
        <v>3405</v>
      </c>
      <c r="AH46" s="225" t="s">
        <v>2186</v>
      </c>
      <c r="AI46" s="100" t="str">
        <f t="shared" si="8"/>
        <v>EMBARCADO CON ATRASO</v>
      </c>
      <c r="AJ46" s="100" t="str">
        <f>IFERROR(VLOOKUP(AF46:AF179,'base sif'!A:B,2,0)," ")</f>
        <v>30.633 - ITAPIRANGA - AB. SUINOS</v>
      </c>
      <c r="AK46" s="101" t="str">
        <f>IFERROR(VLOOKUP(C46,Plan1!A:E,3,0)," ")</f>
        <v>CSI NO ATENDIA EL DL DEL BUQUE ANTERIOR</v>
      </c>
      <c r="AL46" s="102">
        <f>IFERROR(VLOOKUP(C46,Plan1!A:E,4,0)," ")</f>
        <v>1</v>
      </c>
      <c r="AM46" s="102" t="str">
        <f>IFERROR(VLOOKUP(C46,Plan1!A:E,5,0)," ")</f>
        <v>CSI</v>
      </c>
      <c r="AN46" s="102" t="str">
        <f>VLOOKUP(T46,Plan3!A:C,3,0)</f>
        <v>CHULETA CENTRO</v>
      </c>
    </row>
    <row r="47" spans="1:40" s="103" customFormat="1" ht="12.75" customHeight="1" x14ac:dyDescent="0.15">
      <c r="A47" s="92"/>
      <c r="B47" s="92" t="s">
        <v>881</v>
      </c>
      <c r="C47" s="92" t="s">
        <v>2916</v>
      </c>
      <c r="D47" s="93">
        <v>734</v>
      </c>
      <c r="E47" s="125">
        <v>45841</v>
      </c>
      <c r="F47" s="126">
        <v>45857</v>
      </c>
      <c r="G47" s="107">
        <v>29</v>
      </c>
      <c r="H47" s="118">
        <v>45848</v>
      </c>
      <c r="I47" s="107">
        <f t="shared" si="6"/>
        <v>28</v>
      </c>
      <c r="J47" s="107">
        <f t="shared" si="7"/>
        <v>-1</v>
      </c>
      <c r="K47" s="120">
        <v>45864</v>
      </c>
      <c r="L47" s="121" t="s">
        <v>699</v>
      </c>
      <c r="M47" s="122" t="s">
        <v>3050</v>
      </c>
      <c r="N47" s="128">
        <v>26977807</v>
      </c>
      <c r="O47" s="92" t="s">
        <v>1047</v>
      </c>
      <c r="P47" s="92" t="s">
        <v>189</v>
      </c>
      <c r="Q47" s="92" t="s">
        <v>190</v>
      </c>
      <c r="R47" s="92" t="s">
        <v>191</v>
      </c>
      <c r="S47" s="98">
        <v>70130</v>
      </c>
      <c r="T47" s="92" t="s">
        <v>11</v>
      </c>
      <c r="U47" s="92" t="s">
        <v>37</v>
      </c>
      <c r="V47" s="92" t="s">
        <v>438</v>
      </c>
      <c r="W47" s="96">
        <v>2370</v>
      </c>
      <c r="X47" s="172">
        <v>23980.7</v>
      </c>
      <c r="Y47" s="172">
        <v>23980.7</v>
      </c>
      <c r="Z47" s="98">
        <v>1547.14194</v>
      </c>
      <c r="AA47" s="152">
        <v>45834</v>
      </c>
      <c r="AB47" s="152">
        <v>45834</v>
      </c>
      <c r="AC47" s="152">
        <v>45840</v>
      </c>
      <c r="AD47" s="97">
        <v>980323</v>
      </c>
      <c r="AE47" s="94" t="s">
        <v>3281</v>
      </c>
      <c r="AF47" s="177">
        <v>3237</v>
      </c>
      <c r="AG47" s="100" t="s">
        <v>3406</v>
      </c>
      <c r="AH47" s="225" t="s">
        <v>2186</v>
      </c>
      <c r="AI47" s="100" t="str">
        <f t="shared" si="8"/>
        <v>EMBARCADO EN FECHA</v>
      </c>
      <c r="AJ47" s="100" t="str">
        <f>IFERROR(VLOOKUP(AF47:AF180,'base sif'!A:B,2,0)," ")</f>
        <v>30.581 - S. M. DO OESTE - AB.SUINOS/IND</v>
      </c>
      <c r="AK47" s="101" t="str">
        <f>IFERROR(VLOOKUP(C47,Plan1!A:E,3,0)," ")</f>
        <v xml:space="preserve"> </v>
      </c>
      <c r="AL47" s="102" t="str">
        <f>IFERROR(VLOOKUP(C47,Plan1!A:E,4,0)," ")</f>
        <v xml:space="preserve"> </v>
      </c>
      <c r="AM47" s="102" t="str">
        <f>IFERROR(VLOOKUP(C47,Plan1!A:E,5,0)," ")</f>
        <v xml:space="preserve"> </v>
      </c>
      <c r="AN47" s="102" t="str">
        <f>VLOOKUP(T47,Plan3!A:C,3,0)</f>
        <v>CHULETA CENTRO</v>
      </c>
    </row>
    <row r="48" spans="1:40" s="103" customFormat="1" ht="12.75" customHeight="1" x14ac:dyDescent="0.15">
      <c r="A48" s="104"/>
      <c r="B48" s="92" t="s">
        <v>881</v>
      </c>
      <c r="C48" s="92" t="s">
        <v>2896</v>
      </c>
      <c r="D48" s="93">
        <v>7734</v>
      </c>
      <c r="E48" s="125">
        <v>45824</v>
      </c>
      <c r="F48" s="126">
        <v>45829</v>
      </c>
      <c r="G48" s="107">
        <v>25</v>
      </c>
      <c r="H48" s="118">
        <v>45848</v>
      </c>
      <c r="I48" s="107">
        <f t="shared" si="6"/>
        <v>28</v>
      </c>
      <c r="J48" s="107">
        <f t="shared" si="7"/>
        <v>3</v>
      </c>
      <c r="K48" s="120">
        <v>45864</v>
      </c>
      <c r="L48" s="121" t="s">
        <v>699</v>
      </c>
      <c r="M48" s="122" t="s">
        <v>2975</v>
      </c>
      <c r="N48" s="128">
        <v>720870773</v>
      </c>
      <c r="O48" s="92" t="s">
        <v>103</v>
      </c>
      <c r="P48" s="92" t="s">
        <v>189</v>
      </c>
      <c r="Q48" s="92" t="s">
        <v>190</v>
      </c>
      <c r="R48" s="92" t="s">
        <v>191</v>
      </c>
      <c r="S48" s="98">
        <v>586307</v>
      </c>
      <c r="T48" s="92" t="s">
        <v>13</v>
      </c>
      <c r="U48" s="92" t="s">
        <v>12</v>
      </c>
      <c r="V48" s="92" t="s">
        <v>438</v>
      </c>
      <c r="W48" s="96">
        <v>2490</v>
      </c>
      <c r="X48" s="172">
        <v>23954.46</v>
      </c>
      <c r="Y48" s="172">
        <v>23954.46</v>
      </c>
      <c r="Z48" s="98">
        <v>1596.9639999999999</v>
      </c>
      <c r="AA48" s="152">
        <v>45821</v>
      </c>
      <c r="AB48" s="152">
        <v>45822</v>
      </c>
      <c r="AC48" s="152">
        <v>45828</v>
      </c>
      <c r="AD48" s="97">
        <v>978441</v>
      </c>
      <c r="AE48" s="94" t="s">
        <v>3277</v>
      </c>
      <c r="AF48" s="177">
        <v>60</v>
      </c>
      <c r="AG48" s="100" t="s">
        <v>3057</v>
      </c>
      <c r="AH48" s="225" t="s">
        <v>2186</v>
      </c>
      <c r="AI48" s="100" t="str">
        <f t="shared" si="8"/>
        <v>EMBARCADO CON ATRASO</v>
      </c>
      <c r="AJ48" s="100" t="str">
        <f>IFERROR(VLOOKUP(AF48:AF181,'base sif'!A:B,2,0)," ")</f>
        <v>30.918 - TRES PASSOS - AB.SUINOS/IND.</v>
      </c>
      <c r="AK48" s="101" t="str">
        <f>IFERROR(VLOOKUP(C48,Plan1!A:E,3,0)," ")</f>
        <v>ATRASO EN LA LIBERACIÓN DE CSI</v>
      </c>
      <c r="AL48" s="102">
        <f>IFERROR(VLOOKUP(C48,Plan1!A:E,4,0)," ")</f>
        <v>1</v>
      </c>
      <c r="AM48" s="102" t="str">
        <f>IFERROR(VLOOKUP(C48,Plan1!A:E,5,0)," ")</f>
        <v>CSI</v>
      </c>
      <c r="AN48" s="102" t="str">
        <f>VLOOKUP(T48,Plan3!A:C,3,0)</f>
        <v>CHULETA VETADA</v>
      </c>
    </row>
    <row r="49" spans="1:40" s="103" customFormat="1" ht="12.75" customHeight="1" x14ac:dyDescent="0.15">
      <c r="A49" s="92"/>
      <c r="B49" s="92" t="s">
        <v>881</v>
      </c>
      <c r="C49" s="92" t="s">
        <v>2900</v>
      </c>
      <c r="D49" s="93">
        <v>7734</v>
      </c>
      <c r="E49" s="125">
        <v>45833</v>
      </c>
      <c r="F49" s="126">
        <v>45843</v>
      </c>
      <c r="G49" s="107">
        <v>27</v>
      </c>
      <c r="H49" s="118">
        <v>45848</v>
      </c>
      <c r="I49" s="107">
        <f t="shared" si="6"/>
        <v>28</v>
      </c>
      <c r="J49" s="107">
        <f t="shared" si="7"/>
        <v>1</v>
      </c>
      <c r="K49" s="120">
        <v>45864</v>
      </c>
      <c r="L49" s="121" t="s">
        <v>699</v>
      </c>
      <c r="M49" s="122" t="s">
        <v>2997</v>
      </c>
      <c r="N49" s="128">
        <v>720870773</v>
      </c>
      <c r="O49" s="92" t="s">
        <v>103</v>
      </c>
      <c r="P49" s="92" t="s">
        <v>189</v>
      </c>
      <c r="Q49" s="92" t="s">
        <v>190</v>
      </c>
      <c r="R49" s="92" t="s">
        <v>191</v>
      </c>
      <c r="S49" s="98">
        <v>586307</v>
      </c>
      <c r="T49" s="92" t="s">
        <v>13</v>
      </c>
      <c r="U49" s="92" t="s">
        <v>12</v>
      </c>
      <c r="V49" s="92" t="s">
        <v>438</v>
      </c>
      <c r="W49" s="96">
        <v>2490</v>
      </c>
      <c r="X49" s="172">
        <v>23975.31</v>
      </c>
      <c r="Y49" s="172">
        <v>23975.31</v>
      </c>
      <c r="Z49" s="98">
        <v>1598.354</v>
      </c>
      <c r="AA49" s="152">
        <v>45828</v>
      </c>
      <c r="AB49" s="152">
        <v>45828</v>
      </c>
      <c r="AC49" s="152">
        <v>45832</v>
      </c>
      <c r="AD49" s="97">
        <v>982511</v>
      </c>
      <c r="AE49" s="94" t="s">
        <v>3279</v>
      </c>
      <c r="AF49" s="177">
        <v>3392</v>
      </c>
      <c r="AG49" s="100" t="s">
        <v>3058</v>
      </c>
      <c r="AH49" s="225" t="s">
        <v>2186</v>
      </c>
      <c r="AI49" s="100" t="str">
        <f t="shared" si="8"/>
        <v>EMBARCADO CON ATRASO</v>
      </c>
      <c r="AJ49" s="100" t="str">
        <f>IFERROR(VLOOKUP(AF49:AF182,'base sif'!A:B,2,0)," ")</f>
        <v>30.633 - ITAPIRANGA - AB. SUINOS</v>
      </c>
      <c r="AK49" s="101" t="str">
        <f>IFERROR(VLOOKUP(C49,Plan1!A:E,3,0)," ")</f>
        <v>EMBARCADOR POSTERGÓ EL EMBARQUE</v>
      </c>
      <c r="AL49" s="102">
        <f>IFERROR(VLOOKUP(C49,Plan1!A:E,4,0)," ")</f>
        <v>1</v>
      </c>
      <c r="AM49" s="102" t="str">
        <f>IFERROR(VLOOKUP(C49,Plan1!A:E,5,0)," ")</f>
        <v>SHIPPING</v>
      </c>
      <c r="AN49" s="102" t="str">
        <f>VLOOKUP(T49,Plan3!A:C,3,0)</f>
        <v>CHULETA VETADA</v>
      </c>
    </row>
    <row r="50" spans="1:40" s="103" customFormat="1" ht="12.75" customHeight="1" x14ac:dyDescent="0.15">
      <c r="A50" s="92"/>
      <c r="B50" s="92" t="s">
        <v>881</v>
      </c>
      <c r="C50" s="92" t="s">
        <v>2909</v>
      </c>
      <c r="D50" s="93">
        <v>7736</v>
      </c>
      <c r="E50" s="125">
        <v>45831</v>
      </c>
      <c r="F50" s="126">
        <v>45836</v>
      </c>
      <c r="G50" s="107">
        <v>26</v>
      </c>
      <c r="H50" s="118">
        <v>45848</v>
      </c>
      <c r="I50" s="107">
        <f t="shared" si="6"/>
        <v>28</v>
      </c>
      <c r="J50" s="107">
        <f t="shared" si="7"/>
        <v>2</v>
      </c>
      <c r="K50" s="120">
        <v>45864</v>
      </c>
      <c r="L50" s="121" t="s">
        <v>699</v>
      </c>
      <c r="M50" s="122" t="s">
        <v>3051</v>
      </c>
      <c r="N50" s="128">
        <v>26977807</v>
      </c>
      <c r="O50" s="92" t="s">
        <v>1047</v>
      </c>
      <c r="P50" s="92" t="s">
        <v>189</v>
      </c>
      <c r="Q50" s="92" t="s">
        <v>190</v>
      </c>
      <c r="R50" s="92" t="s">
        <v>191</v>
      </c>
      <c r="S50" s="98">
        <v>994264</v>
      </c>
      <c r="T50" s="92" t="s">
        <v>102</v>
      </c>
      <c r="U50" s="92" t="s">
        <v>59</v>
      </c>
      <c r="V50" s="92" t="s">
        <v>438</v>
      </c>
      <c r="W50" s="96">
        <v>2840</v>
      </c>
      <c r="X50" s="172">
        <v>23983.73</v>
      </c>
      <c r="Y50" s="172">
        <v>23983.73</v>
      </c>
      <c r="Z50" s="98">
        <v>1332.4294400000001</v>
      </c>
      <c r="AA50" s="152">
        <v>45835</v>
      </c>
      <c r="AB50" s="152">
        <v>45834</v>
      </c>
      <c r="AC50" s="152">
        <v>45839</v>
      </c>
      <c r="AD50" s="97">
        <v>979757</v>
      </c>
      <c r="AE50" s="94" t="s">
        <v>3283</v>
      </c>
      <c r="AF50" s="177">
        <v>15</v>
      </c>
      <c r="AG50" s="100" t="s">
        <v>3407</v>
      </c>
      <c r="AH50" s="225" t="s">
        <v>2186</v>
      </c>
      <c r="AI50" s="100" t="str">
        <f t="shared" si="8"/>
        <v>EMBARCADO CON ATRASO</v>
      </c>
      <c r="AJ50" s="100" t="str">
        <f>IFERROR(VLOOKUP(AF50:AF183,'base sif'!A:B,2,0)," ")</f>
        <v>30.475 - SEBERI - AB.SUINOS/IND.</v>
      </c>
      <c r="AK50" s="101" t="str">
        <f>IFERROR(VLOOKUP(C50,Plan1!A:E,3,0)," ")</f>
        <v>CIERRE ENTRO ANTES DE LA DISPO</v>
      </c>
      <c r="AL50" s="102">
        <f>IFERROR(VLOOKUP(C50,Plan1!A:E,4,0)," ")</f>
        <v>1</v>
      </c>
      <c r="AM50" s="102" t="str">
        <f>IFERROR(VLOOKUP(C50,Plan1!A:E,5,0)," ")</f>
        <v>COMERCIAL</v>
      </c>
      <c r="AN50" s="102" t="str">
        <f>VLOOKUP(T50,Plan3!A:C,3,0)</f>
        <v xml:space="preserve"> PULPA PIERNA</v>
      </c>
    </row>
    <row r="51" spans="1:40" s="103" customFormat="1" ht="12.75" customHeight="1" x14ac:dyDescent="0.15">
      <c r="A51" s="92"/>
      <c r="B51" s="92" t="s">
        <v>881</v>
      </c>
      <c r="C51" s="92" t="s">
        <v>2904</v>
      </c>
      <c r="D51" s="93">
        <v>7736</v>
      </c>
      <c r="E51" s="125">
        <v>45845</v>
      </c>
      <c r="F51" s="126">
        <v>45850</v>
      </c>
      <c r="G51" s="107">
        <v>28</v>
      </c>
      <c r="H51" s="118">
        <v>45848</v>
      </c>
      <c r="I51" s="107">
        <f t="shared" si="6"/>
        <v>28</v>
      </c>
      <c r="J51" s="107">
        <f t="shared" si="7"/>
        <v>0</v>
      </c>
      <c r="K51" s="120">
        <v>45864</v>
      </c>
      <c r="L51" s="121" t="s">
        <v>699</v>
      </c>
      <c r="M51" s="122" t="s">
        <v>3196</v>
      </c>
      <c r="N51" s="128">
        <v>720920636</v>
      </c>
      <c r="O51" s="92" t="s">
        <v>103</v>
      </c>
      <c r="P51" s="92" t="s">
        <v>189</v>
      </c>
      <c r="Q51" s="92" t="s">
        <v>190</v>
      </c>
      <c r="R51" s="92" t="s">
        <v>191</v>
      </c>
      <c r="S51" s="98">
        <v>994264</v>
      </c>
      <c r="T51" s="92" t="s">
        <v>102</v>
      </c>
      <c r="U51" s="92" t="s">
        <v>59</v>
      </c>
      <c r="V51" s="92" t="s">
        <v>438</v>
      </c>
      <c r="W51" s="96">
        <v>2840</v>
      </c>
      <c r="X51" s="172">
        <v>23541.1</v>
      </c>
      <c r="Y51" s="172">
        <v>23541.1</v>
      </c>
      <c r="Z51" s="98">
        <v>1307.83889</v>
      </c>
      <c r="AA51" s="152">
        <v>45841</v>
      </c>
      <c r="AB51" s="152">
        <v>45841</v>
      </c>
      <c r="AC51" s="152">
        <v>45845</v>
      </c>
      <c r="AD51" s="97">
        <v>979761</v>
      </c>
      <c r="AE51" s="94" t="s">
        <v>3288</v>
      </c>
      <c r="AF51" s="177">
        <v>490</v>
      </c>
      <c r="AG51" s="100" t="s">
        <v>3197</v>
      </c>
      <c r="AH51" s="225" t="s">
        <v>2186</v>
      </c>
      <c r="AI51" s="100" t="str">
        <f t="shared" si="8"/>
        <v>EMBARCADO EN FECHA</v>
      </c>
      <c r="AJ51" s="100" t="str">
        <f>IFERROR(VLOOKUP(AF51:AF184,'base sif'!A:B,2,0)," ")</f>
        <v>30.136 - SEARA</v>
      </c>
      <c r="AK51" s="101" t="str">
        <f>IFERROR(VLOOKUP(C51,Plan1!A:E,3,0)," ")</f>
        <v xml:space="preserve"> </v>
      </c>
      <c r="AL51" s="102" t="str">
        <f>IFERROR(VLOOKUP(C51,Plan1!A:E,4,0)," ")</f>
        <v xml:space="preserve"> </v>
      </c>
      <c r="AM51" s="102" t="str">
        <f>IFERROR(VLOOKUP(C51,Plan1!A:E,5,0)," ")</f>
        <v xml:space="preserve"> </v>
      </c>
      <c r="AN51" s="102" t="str">
        <f>VLOOKUP(T51,Plan3!A:C,3,0)</f>
        <v xml:space="preserve"> PULPA PIERNA</v>
      </c>
    </row>
    <row r="52" spans="1:40" s="103" customFormat="1" ht="12.75" customHeight="1" x14ac:dyDescent="0.15">
      <c r="A52" s="92"/>
      <c r="B52" s="92" t="s">
        <v>881</v>
      </c>
      <c r="C52" s="92" t="s">
        <v>2901</v>
      </c>
      <c r="D52" s="93">
        <v>7737</v>
      </c>
      <c r="E52" s="125">
        <v>45824</v>
      </c>
      <c r="F52" s="126">
        <v>45829</v>
      </c>
      <c r="G52" s="107">
        <v>25</v>
      </c>
      <c r="H52" s="118">
        <v>45848</v>
      </c>
      <c r="I52" s="107">
        <f t="shared" si="6"/>
        <v>28</v>
      </c>
      <c r="J52" s="107">
        <f t="shared" si="7"/>
        <v>3</v>
      </c>
      <c r="K52" s="120">
        <v>45864</v>
      </c>
      <c r="L52" s="121" t="s">
        <v>699</v>
      </c>
      <c r="M52" s="122" t="s">
        <v>3059</v>
      </c>
      <c r="N52" s="128">
        <v>720920636</v>
      </c>
      <c r="O52" s="92" t="s">
        <v>103</v>
      </c>
      <c r="P52" s="92" t="s">
        <v>189</v>
      </c>
      <c r="Q52" s="92" t="s">
        <v>190</v>
      </c>
      <c r="R52" s="92" t="s">
        <v>191</v>
      </c>
      <c r="S52" s="98">
        <v>993277</v>
      </c>
      <c r="T52" s="92" t="s">
        <v>427</v>
      </c>
      <c r="U52" s="92" t="s">
        <v>428</v>
      </c>
      <c r="V52" s="92" t="s">
        <v>438</v>
      </c>
      <c r="W52" s="96">
        <v>2990</v>
      </c>
      <c r="X52" s="172">
        <v>23985.26</v>
      </c>
      <c r="Y52" s="172">
        <v>23985.26</v>
      </c>
      <c r="Z52" s="98">
        <v>1499.0787499999999</v>
      </c>
      <c r="AA52" s="152">
        <v>45832</v>
      </c>
      <c r="AB52" s="152">
        <v>45832</v>
      </c>
      <c r="AC52" s="152">
        <v>45838</v>
      </c>
      <c r="AD52" s="97">
        <v>979303</v>
      </c>
      <c r="AE52" s="94" t="s">
        <v>3280</v>
      </c>
      <c r="AF52" s="177">
        <v>15</v>
      </c>
      <c r="AG52" s="100" t="s">
        <v>3060</v>
      </c>
      <c r="AH52" s="225" t="s">
        <v>2186</v>
      </c>
      <c r="AI52" s="100" t="str">
        <f t="shared" si="8"/>
        <v>EMBARCADO CON ATRASO</v>
      </c>
      <c r="AJ52" s="100" t="str">
        <f>IFERROR(VLOOKUP(AF52:AF185,'base sif'!A:B,2,0)," ")</f>
        <v>30.475 - SEBERI - AB.SUINOS/IND.</v>
      </c>
      <c r="AK52" s="101" t="str">
        <f>IFERROR(VLOOKUP(C52,Plan1!A:E,3,0)," ")</f>
        <v xml:space="preserve">VENTA EFETUADA ANTES DE LA ENTRADA DEL PLAN </v>
      </c>
      <c r="AL52" s="102">
        <f>IFERROR(VLOOKUP(C52,Plan1!A:E,4,0)," ")</f>
        <v>1</v>
      </c>
      <c r="AM52" s="102" t="str">
        <f>IFERROR(VLOOKUP(C52,Plan1!A:E,5,0)," ")</f>
        <v>COMERCIAL/PRODUCCIÓN</v>
      </c>
      <c r="AN52" s="102" t="str">
        <f>VLOOKUP(T52,Plan3!A:C,3,0)</f>
        <v>PULPA PIERNA</v>
      </c>
    </row>
    <row r="53" spans="1:40" s="103" customFormat="1" ht="12.75" customHeight="1" x14ac:dyDescent="0.15">
      <c r="A53" s="92"/>
      <c r="B53" s="92" t="s">
        <v>881</v>
      </c>
      <c r="C53" s="92" t="s">
        <v>2902</v>
      </c>
      <c r="D53" s="93">
        <v>7737</v>
      </c>
      <c r="E53" s="125">
        <v>45831</v>
      </c>
      <c r="F53" s="126">
        <v>45836</v>
      </c>
      <c r="G53" s="107">
        <v>26</v>
      </c>
      <c r="H53" s="118">
        <v>45848</v>
      </c>
      <c r="I53" s="107">
        <f t="shared" si="6"/>
        <v>28</v>
      </c>
      <c r="J53" s="107">
        <f t="shared" si="7"/>
        <v>2</v>
      </c>
      <c r="K53" s="120">
        <v>45864</v>
      </c>
      <c r="L53" s="121" t="s">
        <v>699</v>
      </c>
      <c r="M53" s="122" t="s">
        <v>3052</v>
      </c>
      <c r="N53" s="128">
        <v>26977807</v>
      </c>
      <c r="O53" s="92" t="s">
        <v>1047</v>
      </c>
      <c r="P53" s="92" t="s">
        <v>189</v>
      </c>
      <c r="Q53" s="92" t="s">
        <v>190</v>
      </c>
      <c r="R53" s="92" t="s">
        <v>191</v>
      </c>
      <c r="S53" s="98">
        <v>993277</v>
      </c>
      <c r="T53" s="92" t="s">
        <v>427</v>
      </c>
      <c r="U53" s="92" t="s">
        <v>428</v>
      </c>
      <c r="V53" s="92" t="s">
        <v>438</v>
      </c>
      <c r="W53" s="96">
        <v>2990</v>
      </c>
      <c r="X53" s="172">
        <v>23989.7</v>
      </c>
      <c r="Y53" s="172">
        <v>23989.7</v>
      </c>
      <c r="Z53" s="98">
        <v>1499.35625</v>
      </c>
      <c r="AA53" s="152">
        <v>45834</v>
      </c>
      <c r="AB53" s="152">
        <v>45834</v>
      </c>
      <c r="AC53" s="152">
        <v>45840</v>
      </c>
      <c r="AD53" s="97">
        <v>979305</v>
      </c>
      <c r="AE53" s="94" t="s">
        <v>3282</v>
      </c>
      <c r="AF53" s="177">
        <v>15</v>
      </c>
      <c r="AG53" s="100" t="s">
        <v>3408</v>
      </c>
      <c r="AH53" s="225" t="s">
        <v>2186</v>
      </c>
      <c r="AI53" s="100" t="str">
        <f t="shared" si="8"/>
        <v>EMBARCADO CON ATRASO</v>
      </c>
      <c r="AJ53" s="100" t="str">
        <f>IFERROR(VLOOKUP(AF53:AF186,'base sif'!A:B,2,0)," ")</f>
        <v>30.475 - SEBERI - AB.SUINOS/IND.</v>
      </c>
      <c r="AK53" s="101" t="str">
        <f>IFERROR(VLOOKUP(C53,Plan1!A:E,3,0)," ")</f>
        <v>CIERRE ENTRO ANTES DE LA DISPO</v>
      </c>
      <c r="AL53" s="102">
        <f>IFERROR(VLOOKUP(C53,Plan1!A:E,4,0)," ")</f>
        <v>1</v>
      </c>
      <c r="AM53" s="102" t="str">
        <f>IFERROR(VLOOKUP(C53,Plan1!A:E,5,0)," ")</f>
        <v>COMERCIAL</v>
      </c>
      <c r="AN53" s="102" t="str">
        <f>VLOOKUP(T53,Plan3!A:C,3,0)</f>
        <v>PULPA PIERNA</v>
      </c>
    </row>
    <row r="54" spans="1:40" s="103" customFormat="1" ht="12.75" customHeight="1" x14ac:dyDescent="0.15">
      <c r="A54" s="92"/>
      <c r="B54" s="92" t="s">
        <v>881</v>
      </c>
      <c r="C54" s="92" t="s">
        <v>2912</v>
      </c>
      <c r="D54" s="93">
        <v>7737</v>
      </c>
      <c r="E54" s="125">
        <v>45845</v>
      </c>
      <c r="F54" s="126">
        <v>45850</v>
      </c>
      <c r="G54" s="107">
        <v>28</v>
      </c>
      <c r="H54" s="118">
        <v>45848</v>
      </c>
      <c r="I54" s="107">
        <f t="shared" si="6"/>
        <v>28</v>
      </c>
      <c r="J54" s="107">
        <f t="shared" si="7"/>
        <v>0</v>
      </c>
      <c r="K54" s="120">
        <v>45864</v>
      </c>
      <c r="L54" s="121" t="s">
        <v>699</v>
      </c>
      <c r="M54" s="122" t="s">
        <v>3062</v>
      </c>
      <c r="N54" s="128">
        <v>720920636</v>
      </c>
      <c r="O54" s="92" t="s">
        <v>103</v>
      </c>
      <c r="P54" s="92" t="s">
        <v>189</v>
      </c>
      <c r="Q54" s="92" t="s">
        <v>190</v>
      </c>
      <c r="R54" s="92" t="s">
        <v>191</v>
      </c>
      <c r="S54" s="98">
        <v>993277</v>
      </c>
      <c r="T54" s="92" t="s">
        <v>427</v>
      </c>
      <c r="U54" s="92" t="s">
        <v>428</v>
      </c>
      <c r="V54" s="92" t="s">
        <v>438</v>
      </c>
      <c r="W54" s="96">
        <v>2990</v>
      </c>
      <c r="X54" s="172">
        <v>23999.7</v>
      </c>
      <c r="Y54" s="172">
        <v>23999.7</v>
      </c>
      <c r="Z54" s="98">
        <v>1499.98125</v>
      </c>
      <c r="AA54" s="152">
        <v>45838</v>
      </c>
      <c r="AB54" s="152">
        <v>45838</v>
      </c>
      <c r="AC54" s="152">
        <v>45840</v>
      </c>
      <c r="AD54" s="97">
        <v>980114</v>
      </c>
      <c r="AE54" s="94" t="s">
        <v>3285</v>
      </c>
      <c r="AF54" s="177">
        <v>15</v>
      </c>
      <c r="AG54" s="100" t="s">
        <v>3063</v>
      </c>
      <c r="AH54" s="225" t="s">
        <v>2186</v>
      </c>
      <c r="AI54" s="100" t="str">
        <f t="shared" si="8"/>
        <v>EMBARCADO EN FECHA</v>
      </c>
      <c r="AJ54" s="100" t="str">
        <f>IFERROR(VLOOKUP(AF54:AF187,'base sif'!A:B,2,0)," ")</f>
        <v>30.475 - SEBERI - AB.SUINOS/IND.</v>
      </c>
      <c r="AK54" s="101" t="str">
        <f>IFERROR(VLOOKUP(C54,Plan1!A:E,3,0)," ")</f>
        <v xml:space="preserve"> </v>
      </c>
      <c r="AL54" s="102" t="str">
        <f>IFERROR(VLOOKUP(C54,Plan1!A:E,4,0)," ")</f>
        <v xml:space="preserve"> </v>
      </c>
      <c r="AM54" s="102" t="str">
        <f>IFERROR(VLOOKUP(C54,Plan1!A:E,5,0)," ")</f>
        <v xml:space="preserve"> </v>
      </c>
      <c r="AN54" s="102" t="str">
        <f>VLOOKUP(T54,Plan3!A:C,3,0)</f>
        <v>PULPA PIERNA</v>
      </c>
    </row>
    <row r="55" spans="1:40" s="103" customFormat="1" ht="12.75" customHeight="1" x14ac:dyDescent="0.15">
      <c r="A55" s="92"/>
      <c r="B55" s="92" t="s">
        <v>881</v>
      </c>
      <c r="C55" s="92" t="s">
        <v>2919</v>
      </c>
      <c r="D55" s="93">
        <v>7737</v>
      </c>
      <c r="E55" s="125">
        <v>45848</v>
      </c>
      <c r="F55" s="126">
        <v>45857</v>
      </c>
      <c r="G55" s="107">
        <v>29</v>
      </c>
      <c r="H55" s="118">
        <v>45848</v>
      </c>
      <c r="I55" s="107">
        <f t="shared" si="6"/>
        <v>28</v>
      </c>
      <c r="J55" s="107">
        <f t="shared" si="7"/>
        <v>-1</v>
      </c>
      <c r="K55" s="120">
        <v>45864</v>
      </c>
      <c r="L55" s="121" t="s">
        <v>699</v>
      </c>
      <c r="M55" s="122" t="s">
        <v>3064</v>
      </c>
      <c r="N55" s="128">
        <v>720920636</v>
      </c>
      <c r="O55" s="92" t="s">
        <v>103</v>
      </c>
      <c r="P55" s="92" t="s">
        <v>189</v>
      </c>
      <c r="Q55" s="92" t="s">
        <v>190</v>
      </c>
      <c r="R55" s="92" t="s">
        <v>191</v>
      </c>
      <c r="S55" s="98">
        <v>993277</v>
      </c>
      <c r="T55" s="92" t="s">
        <v>427</v>
      </c>
      <c r="U55" s="92" t="s">
        <v>428</v>
      </c>
      <c r="V55" s="92" t="s">
        <v>438</v>
      </c>
      <c r="W55" s="96">
        <v>2990</v>
      </c>
      <c r="X55" s="172">
        <v>23999.47</v>
      </c>
      <c r="Y55" s="172">
        <v>23999.47</v>
      </c>
      <c r="Z55" s="98">
        <v>1499.9668799999999</v>
      </c>
      <c r="AA55" s="152">
        <v>45838</v>
      </c>
      <c r="AB55" s="152">
        <v>45838</v>
      </c>
      <c r="AC55" s="152">
        <v>45841</v>
      </c>
      <c r="AD55" s="97">
        <v>980115</v>
      </c>
      <c r="AE55" s="94" t="s">
        <v>3286</v>
      </c>
      <c r="AF55" s="177">
        <v>15</v>
      </c>
      <c r="AG55" s="100" t="s">
        <v>3065</v>
      </c>
      <c r="AH55" s="225" t="s">
        <v>2186</v>
      </c>
      <c r="AI55" s="100" t="str">
        <f t="shared" si="8"/>
        <v>EMBARCADO EN FECHA</v>
      </c>
      <c r="AJ55" s="100" t="str">
        <f>IFERROR(VLOOKUP(AF55:AF188,'base sif'!A:B,2,0)," ")</f>
        <v>30.475 - SEBERI - AB.SUINOS/IND.</v>
      </c>
      <c r="AK55" s="101" t="str">
        <f>IFERROR(VLOOKUP(C55,Plan1!A:E,3,0)," ")</f>
        <v xml:space="preserve"> </v>
      </c>
      <c r="AL55" s="102" t="str">
        <f>IFERROR(VLOOKUP(C55,Plan1!A:E,4,0)," ")</f>
        <v xml:space="preserve"> </v>
      </c>
      <c r="AM55" s="102" t="str">
        <f>IFERROR(VLOOKUP(C55,Plan1!A:E,5,0)," ")</f>
        <v xml:space="preserve"> </v>
      </c>
      <c r="AN55" s="102" t="str">
        <f>VLOOKUP(T55,Plan3!A:C,3,0)</f>
        <v>PULPA PIERNA</v>
      </c>
    </row>
    <row r="56" spans="1:40" s="103" customFormat="1" ht="12.75" customHeight="1" x14ac:dyDescent="0.15">
      <c r="A56" s="92"/>
      <c r="B56" s="92" t="s">
        <v>881</v>
      </c>
      <c r="C56" s="92" t="s">
        <v>2920</v>
      </c>
      <c r="D56" s="93">
        <v>7737</v>
      </c>
      <c r="E56" s="125">
        <v>45848</v>
      </c>
      <c r="F56" s="126">
        <v>45864</v>
      </c>
      <c r="G56" s="107">
        <v>30</v>
      </c>
      <c r="H56" s="118">
        <v>45848</v>
      </c>
      <c r="I56" s="107">
        <f t="shared" si="6"/>
        <v>28</v>
      </c>
      <c r="J56" s="107">
        <f t="shared" si="7"/>
        <v>-2</v>
      </c>
      <c r="K56" s="120">
        <v>45864</v>
      </c>
      <c r="L56" s="121" t="s">
        <v>699</v>
      </c>
      <c r="M56" s="122" t="s">
        <v>3198</v>
      </c>
      <c r="N56" s="128">
        <v>720950194</v>
      </c>
      <c r="O56" s="92" t="s">
        <v>103</v>
      </c>
      <c r="P56" s="92" t="s">
        <v>189</v>
      </c>
      <c r="Q56" s="92" t="s">
        <v>190</v>
      </c>
      <c r="R56" s="92" t="s">
        <v>191</v>
      </c>
      <c r="S56" s="98">
        <v>993277</v>
      </c>
      <c r="T56" s="92" t="s">
        <v>427</v>
      </c>
      <c r="U56" s="92" t="s">
        <v>428</v>
      </c>
      <c r="V56" s="92" t="s">
        <v>438</v>
      </c>
      <c r="W56" s="96">
        <v>2990</v>
      </c>
      <c r="X56" s="172">
        <v>23831.37</v>
      </c>
      <c r="Y56" s="172">
        <v>23831.37</v>
      </c>
      <c r="Z56" s="98">
        <v>1489.46063</v>
      </c>
      <c r="AA56" s="152">
        <v>45842</v>
      </c>
      <c r="AB56" s="152">
        <v>45841</v>
      </c>
      <c r="AC56" s="152">
        <v>45845</v>
      </c>
      <c r="AD56" s="97">
        <v>984988</v>
      </c>
      <c r="AE56" s="94" t="s">
        <v>3289</v>
      </c>
      <c r="AF56" s="177">
        <v>490</v>
      </c>
      <c r="AG56" s="100" t="s">
        <v>3199</v>
      </c>
      <c r="AH56" s="225" t="s">
        <v>2186</v>
      </c>
      <c r="AI56" s="100" t="str">
        <f t="shared" si="8"/>
        <v>EMBARCADO EN FECHA</v>
      </c>
      <c r="AJ56" s="100" t="str">
        <f>IFERROR(VLOOKUP(AF56:AF189,'base sif'!A:B,2,0)," ")</f>
        <v>30.136 - SEARA</v>
      </c>
      <c r="AK56" s="101" t="str">
        <f>IFERROR(VLOOKUP(C56,Plan1!A:E,3,0)," ")</f>
        <v xml:space="preserve"> </v>
      </c>
      <c r="AL56" s="102" t="str">
        <f>IFERROR(VLOOKUP(C56,Plan1!A:E,4,0)," ")</f>
        <v xml:space="preserve"> </v>
      </c>
      <c r="AM56" s="102" t="str">
        <f>IFERROR(VLOOKUP(C56,Plan1!A:E,5,0)," ")</f>
        <v xml:space="preserve"> </v>
      </c>
      <c r="AN56" s="102" t="str">
        <f>VLOOKUP(T56,Plan3!A:C,3,0)</f>
        <v>PULPA PIERNA</v>
      </c>
    </row>
    <row r="57" spans="1:40" s="103" customFormat="1" ht="12.75" customHeight="1" x14ac:dyDescent="0.15">
      <c r="A57" s="92"/>
      <c r="B57" s="92" t="s">
        <v>881</v>
      </c>
      <c r="C57" s="92" t="s">
        <v>2910</v>
      </c>
      <c r="D57" s="93">
        <v>7736</v>
      </c>
      <c r="E57" s="125">
        <v>45838</v>
      </c>
      <c r="F57" s="126">
        <v>45843</v>
      </c>
      <c r="G57" s="107">
        <v>27</v>
      </c>
      <c r="H57" s="118">
        <v>45856</v>
      </c>
      <c r="I57" s="107">
        <f t="shared" si="6"/>
        <v>29</v>
      </c>
      <c r="J57" s="107">
        <f t="shared" si="7"/>
        <v>2</v>
      </c>
      <c r="K57" s="120">
        <v>45876</v>
      </c>
      <c r="L57" s="121" t="s">
        <v>2139</v>
      </c>
      <c r="M57" s="122" t="s">
        <v>3200</v>
      </c>
      <c r="N57" s="128">
        <v>720920235</v>
      </c>
      <c r="O57" s="92" t="s">
        <v>103</v>
      </c>
      <c r="P57" s="92" t="s">
        <v>189</v>
      </c>
      <c r="Q57" s="92" t="s">
        <v>190</v>
      </c>
      <c r="R57" s="92" t="s">
        <v>191</v>
      </c>
      <c r="S57" s="98">
        <v>994264</v>
      </c>
      <c r="T57" s="92" t="s">
        <v>102</v>
      </c>
      <c r="U57" s="92" t="s">
        <v>59</v>
      </c>
      <c r="V57" s="92" t="s">
        <v>438</v>
      </c>
      <c r="W57" s="96">
        <v>2840</v>
      </c>
      <c r="X57" s="172">
        <v>23994.55</v>
      </c>
      <c r="Y57" s="172">
        <v>23994.55</v>
      </c>
      <c r="Z57" s="98">
        <v>1333.0305599999999</v>
      </c>
      <c r="AA57" s="152">
        <v>45841</v>
      </c>
      <c r="AB57" s="152">
        <v>45841</v>
      </c>
      <c r="AC57" s="152">
        <v>45847</v>
      </c>
      <c r="AD57" s="97">
        <v>984820</v>
      </c>
      <c r="AE57" s="94" t="s">
        <v>3389</v>
      </c>
      <c r="AF57" s="177">
        <v>15</v>
      </c>
      <c r="AG57" s="100" t="s">
        <v>3201</v>
      </c>
      <c r="AH57" s="225" t="s">
        <v>2186</v>
      </c>
      <c r="AI57" s="100" t="str">
        <f t="shared" si="8"/>
        <v>EMBARCADO CON ATRASO</v>
      </c>
      <c r="AJ57" s="100" t="str">
        <f>IFERROR(VLOOKUP(AF57:AF190,'base sif'!A:B,2,0)," ")</f>
        <v>30.475 - SEBERI - AB.SUINOS/IND.</v>
      </c>
      <c r="AK57" s="101" t="str">
        <f>IFERROR(VLOOKUP(C57,Plan1!A:E,3,0)," ")</f>
        <v>ATRASO DE PRODUCCIÓN</v>
      </c>
      <c r="AL57" s="102">
        <f>IFERROR(VLOOKUP(C57,Plan1!A:E,4,0)," ")</f>
        <v>1</v>
      </c>
      <c r="AM57" s="102" t="str">
        <f>IFERROR(VLOOKUP(C57,Plan1!A:E,5,0)," ")</f>
        <v>PRODUCCIÓN</v>
      </c>
      <c r="AN57" s="102" t="str">
        <f>VLOOKUP(T57,Plan3!A:C,3,0)</f>
        <v xml:space="preserve"> PULPA PIERNA</v>
      </c>
    </row>
    <row r="58" spans="1:40" s="103" customFormat="1" ht="12.75" customHeight="1" x14ac:dyDescent="0.15">
      <c r="A58" s="92"/>
      <c r="B58" s="92" t="s">
        <v>881</v>
      </c>
      <c r="C58" s="92" t="s">
        <v>2907</v>
      </c>
      <c r="D58" s="93">
        <v>7736</v>
      </c>
      <c r="E58" s="125">
        <v>45852</v>
      </c>
      <c r="F58" s="126">
        <v>45857</v>
      </c>
      <c r="G58" s="107">
        <v>29</v>
      </c>
      <c r="H58" s="118">
        <v>45856</v>
      </c>
      <c r="I58" s="107">
        <f t="shared" si="6"/>
        <v>29</v>
      </c>
      <c r="J58" s="107">
        <f t="shared" si="7"/>
        <v>0</v>
      </c>
      <c r="K58" s="120">
        <v>45875</v>
      </c>
      <c r="L58" s="121" t="s">
        <v>2139</v>
      </c>
      <c r="M58" s="122" t="s">
        <v>3318</v>
      </c>
      <c r="N58" s="128">
        <v>720953256</v>
      </c>
      <c r="O58" s="92" t="s">
        <v>103</v>
      </c>
      <c r="P58" s="92" t="s">
        <v>189</v>
      </c>
      <c r="Q58" s="92" t="s">
        <v>190</v>
      </c>
      <c r="R58" s="92" t="s">
        <v>191</v>
      </c>
      <c r="S58" s="98">
        <v>994264</v>
      </c>
      <c r="T58" s="92" t="s">
        <v>102</v>
      </c>
      <c r="U58" s="92" t="s">
        <v>59</v>
      </c>
      <c r="V58" s="92" t="s">
        <v>438</v>
      </c>
      <c r="W58" s="96">
        <v>2840</v>
      </c>
      <c r="X58" s="172">
        <v>23987.38</v>
      </c>
      <c r="Y58" s="172">
        <v>23987.38</v>
      </c>
      <c r="Z58" s="98">
        <v>1332.63222</v>
      </c>
      <c r="AA58" s="152">
        <v>45847</v>
      </c>
      <c r="AB58" s="152">
        <v>45847</v>
      </c>
      <c r="AC58" s="152">
        <v>45852</v>
      </c>
      <c r="AD58" s="97">
        <v>985142</v>
      </c>
      <c r="AE58" s="94" t="s">
        <v>3390</v>
      </c>
      <c r="AF58" s="177">
        <v>15</v>
      </c>
      <c r="AG58" s="100" t="s">
        <v>3319</v>
      </c>
      <c r="AH58" s="225" t="s">
        <v>2186</v>
      </c>
      <c r="AI58" s="100" t="str">
        <f t="shared" si="8"/>
        <v>EMBARCADO EN FECHA</v>
      </c>
      <c r="AJ58" s="100" t="str">
        <f>IFERROR(VLOOKUP(AF58:AF191,'base sif'!A:B,2,0)," ")</f>
        <v>30.475 - SEBERI - AB.SUINOS/IND.</v>
      </c>
      <c r="AK58" s="101" t="str">
        <f>IFERROR(VLOOKUP(C58,Plan1!A:E,3,0)," ")</f>
        <v>ATRASO DE PRODUCCIÓN</v>
      </c>
      <c r="AL58" s="102">
        <f>IFERROR(VLOOKUP(C58,Plan1!A:E,4,0)," ")</f>
        <v>1</v>
      </c>
      <c r="AM58" s="102" t="str">
        <f>IFERROR(VLOOKUP(C58,Plan1!A:E,5,0)," ")</f>
        <v>PRODUCCIÓN</v>
      </c>
      <c r="AN58" s="102" t="str">
        <f>VLOOKUP(T58,Plan3!A:C,3,0)</f>
        <v xml:space="preserve"> PULPA PIERNA</v>
      </c>
    </row>
    <row r="59" spans="1:40" s="103" customFormat="1" ht="12.75" customHeight="1" x14ac:dyDescent="0.15">
      <c r="A59" s="92"/>
      <c r="B59" s="92" t="s">
        <v>881</v>
      </c>
      <c r="C59" s="92" t="s">
        <v>2911</v>
      </c>
      <c r="D59" s="93">
        <v>7737</v>
      </c>
      <c r="E59" s="125">
        <v>45838</v>
      </c>
      <c r="F59" s="126">
        <v>45843</v>
      </c>
      <c r="G59" s="107">
        <v>27</v>
      </c>
      <c r="H59" s="118">
        <v>45856</v>
      </c>
      <c r="I59" s="107">
        <f t="shared" si="6"/>
        <v>29</v>
      </c>
      <c r="J59" s="107">
        <f t="shared" si="7"/>
        <v>2</v>
      </c>
      <c r="K59" s="120">
        <v>45875</v>
      </c>
      <c r="L59" s="121" t="s">
        <v>2139</v>
      </c>
      <c r="M59" s="122" t="s">
        <v>3061</v>
      </c>
      <c r="N59" s="128">
        <v>93464244</v>
      </c>
      <c r="O59" s="92" t="s">
        <v>1047</v>
      </c>
      <c r="P59" s="92" t="s">
        <v>189</v>
      </c>
      <c r="Q59" s="92" t="s">
        <v>190</v>
      </c>
      <c r="R59" s="92" t="s">
        <v>191</v>
      </c>
      <c r="S59" s="98">
        <v>993277</v>
      </c>
      <c r="T59" s="92" t="s">
        <v>427</v>
      </c>
      <c r="U59" s="92" t="s">
        <v>428</v>
      </c>
      <c r="V59" s="92" t="s">
        <v>438</v>
      </c>
      <c r="W59" s="96">
        <v>2990</v>
      </c>
      <c r="X59" s="172">
        <v>23979.31</v>
      </c>
      <c r="Y59" s="172">
        <v>23979.31</v>
      </c>
      <c r="Z59" s="98">
        <v>1498.70688</v>
      </c>
      <c r="AA59" s="152">
        <v>45835</v>
      </c>
      <c r="AB59" s="152">
        <v>45835</v>
      </c>
      <c r="AC59" s="152">
        <v>45841</v>
      </c>
      <c r="AD59" s="97">
        <v>980113</v>
      </c>
      <c r="AE59" s="94" t="s">
        <v>3388</v>
      </c>
      <c r="AF59" s="177">
        <v>15</v>
      </c>
      <c r="AG59" s="100" t="s">
        <v>3576</v>
      </c>
      <c r="AH59" s="225" t="s">
        <v>2186</v>
      </c>
      <c r="AI59" s="100" t="str">
        <f t="shared" si="8"/>
        <v>EMBARCADO CON ATRASO</v>
      </c>
      <c r="AJ59" s="100" t="str">
        <f>IFERROR(VLOOKUP(AF59:AF192,'base sif'!A:B,2,0)," ")</f>
        <v>30.475 - SEBERI - AB.SUINOS/IND.</v>
      </c>
      <c r="AK59" s="101" t="str">
        <f>IFERROR(VLOOKUP(C59,Plan1!A:E,3,0)," ")</f>
        <v>ATRASO DE PRODUCCIÓN</v>
      </c>
      <c r="AL59" s="102">
        <f>IFERROR(VLOOKUP(C59,Plan1!A:E,4,0)," ")</f>
        <v>1</v>
      </c>
      <c r="AM59" s="102" t="str">
        <f>IFERROR(VLOOKUP(C59,Plan1!A:E,5,0)," ")</f>
        <v>PRODUCCIÓN</v>
      </c>
      <c r="AN59" s="102" t="str">
        <f>VLOOKUP(T59,Plan3!A:C,3,0)</f>
        <v>PULPA PIERNA</v>
      </c>
    </row>
    <row r="60" spans="1:40" s="103" customFormat="1" ht="12.75" customHeight="1" x14ac:dyDescent="0.15">
      <c r="A60" s="92"/>
      <c r="B60" s="92" t="s">
        <v>881</v>
      </c>
      <c r="C60" s="92" t="s">
        <v>2917</v>
      </c>
      <c r="D60" s="93">
        <v>7734</v>
      </c>
      <c r="E60" s="125">
        <v>45845</v>
      </c>
      <c r="F60" s="126">
        <v>45850</v>
      </c>
      <c r="G60" s="107">
        <v>28</v>
      </c>
      <c r="H60" s="118">
        <v>45862</v>
      </c>
      <c r="I60" s="107">
        <f t="shared" si="6"/>
        <v>30</v>
      </c>
      <c r="J60" s="107">
        <f t="shared" si="7"/>
        <v>2</v>
      </c>
      <c r="K60" s="120">
        <v>45905</v>
      </c>
      <c r="L60" s="121" t="s">
        <v>1832</v>
      </c>
      <c r="M60" s="122" t="s">
        <v>3320</v>
      </c>
      <c r="N60" s="128">
        <v>720947586</v>
      </c>
      <c r="O60" s="92" t="s">
        <v>103</v>
      </c>
      <c r="P60" s="92" t="s">
        <v>189</v>
      </c>
      <c r="Q60" s="92" t="s">
        <v>190</v>
      </c>
      <c r="R60" s="92" t="s">
        <v>191</v>
      </c>
      <c r="S60" s="98">
        <v>586340</v>
      </c>
      <c r="T60" s="92" t="s">
        <v>39</v>
      </c>
      <c r="U60" s="92" t="s">
        <v>40</v>
      </c>
      <c r="V60" s="92" t="s">
        <v>438</v>
      </c>
      <c r="W60" s="96">
        <v>3240</v>
      </c>
      <c r="X60" s="172">
        <v>23965.96</v>
      </c>
      <c r="Y60" s="172">
        <v>23965.96</v>
      </c>
      <c r="Z60" s="98">
        <v>1497.8724999999999</v>
      </c>
      <c r="AA60" s="152">
        <v>45852</v>
      </c>
      <c r="AB60" s="152">
        <v>45852</v>
      </c>
      <c r="AC60" s="152">
        <v>45855</v>
      </c>
      <c r="AD60" s="97">
        <v>992876</v>
      </c>
      <c r="AE60" s="94" t="s">
        <v>3449</v>
      </c>
      <c r="AF60" s="177">
        <v>15</v>
      </c>
      <c r="AG60" s="100" t="s">
        <v>3409</v>
      </c>
      <c r="AH60" s="225" t="s">
        <v>2186</v>
      </c>
      <c r="AI60" s="100" t="str">
        <f t="shared" si="8"/>
        <v>EMBARCADO CON ATRASO</v>
      </c>
      <c r="AJ60" s="100" t="str">
        <f>IFERROR(VLOOKUP(AF60:AF193,'base sif'!A:B,2,0)," ")</f>
        <v>30.475 - SEBERI - AB.SUINOS/IND.</v>
      </c>
      <c r="AK60" s="101" t="str">
        <f>IFERROR(VLOOKUP(C60,Plan1!A:E,3,0)," ")</f>
        <v>FALTA DE PRODUCTO PARA ATENDER ANTES</v>
      </c>
      <c r="AL60" s="102">
        <f>IFERROR(VLOOKUP(C60,Plan1!A:E,4,0)," ")</f>
        <v>1</v>
      </c>
      <c r="AM60" s="102" t="str">
        <f>IFERROR(VLOOKUP(C60,Plan1!A:E,5,0)," ")</f>
        <v>COMERCIAL</v>
      </c>
      <c r="AN60" s="102" t="str">
        <f>VLOOKUP(T60,Plan3!A:C,3,0)</f>
        <v>COSTILLAR</v>
      </c>
    </row>
    <row r="61" spans="1:40" s="103" customFormat="1" ht="12.75" customHeight="1" x14ac:dyDescent="0.15">
      <c r="A61" s="92"/>
      <c r="B61" s="92" t="s">
        <v>881</v>
      </c>
      <c r="C61" s="92" t="s">
        <v>2918</v>
      </c>
      <c r="D61" s="93">
        <v>7734</v>
      </c>
      <c r="E61" s="125">
        <v>45859</v>
      </c>
      <c r="F61" s="126">
        <v>45864</v>
      </c>
      <c r="G61" s="107">
        <v>30</v>
      </c>
      <c r="H61" s="118">
        <v>45862</v>
      </c>
      <c r="I61" s="107">
        <f t="shared" si="6"/>
        <v>30</v>
      </c>
      <c r="J61" s="107">
        <f t="shared" si="7"/>
        <v>0</v>
      </c>
      <c r="K61" s="120">
        <v>45905</v>
      </c>
      <c r="L61" s="121" t="s">
        <v>1832</v>
      </c>
      <c r="M61" s="122" t="s">
        <v>3410</v>
      </c>
      <c r="N61" s="128">
        <v>720957968</v>
      </c>
      <c r="O61" s="92" t="s">
        <v>103</v>
      </c>
      <c r="P61" s="92" t="s">
        <v>189</v>
      </c>
      <c r="Q61" s="92" t="s">
        <v>190</v>
      </c>
      <c r="R61" s="92" t="s">
        <v>191</v>
      </c>
      <c r="S61" s="98">
        <v>586340</v>
      </c>
      <c r="T61" s="92" t="s">
        <v>39</v>
      </c>
      <c r="U61" s="92" t="s">
        <v>40</v>
      </c>
      <c r="V61" s="92" t="s">
        <v>438</v>
      </c>
      <c r="W61" s="96">
        <v>3240</v>
      </c>
      <c r="X61" s="172">
        <v>23795.7</v>
      </c>
      <c r="Y61" s="172">
        <v>23795.7</v>
      </c>
      <c r="Z61" s="98">
        <v>1487.23125</v>
      </c>
      <c r="AA61" s="152">
        <v>45857</v>
      </c>
      <c r="AB61" s="152">
        <v>45855</v>
      </c>
      <c r="AC61" s="152">
        <v>45859</v>
      </c>
      <c r="AD61" s="97">
        <v>992899</v>
      </c>
      <c r="AE61" s="94" t="s">
        <v>3453</v>
      </c>
      <c r="AF61" s="177">
        <v>490</v>
      </c>
      <c r="AG61" s="100" t="s">
        <v>3411</v>
      </c>
      <c r="AH61" s="225" t="s">
        <v>2186</v>
      </c>
      <c r="AI61" s="100" t="str">
        <f t="shared" si="8"/>
        <v>EMBARCADO EN FECHA</v>
      </c>
      <c r="AJ61" s="100" t="str">
        <f>IFERROR(VLOOKUP(AF61:AF194,'base sif'!A:B,2,0)," ")</f>
        <v>30.136 - SEARA</v>
      </c>
      <c r="AK61" s="101" t="str">
        <f>IFERROR(VLOOKUP(C61,Plan1!A:E,3,0)," ")</f>
        <v>ATRASO DE PRODUCCIÓN</v>
      </c>
      <c r="AL61" s="102">
        <f>IFERROR(VLOOKUP(C61,Plan1!A:E,4,0)," ")</f>
        <v>1</v>
      </c>
      <c r="AM61" s="102" t="str">
        <f>IFERROR(VLOOKUP(C61,Plan1!A:E,5,0)," ")</f>
        <v>PRODUCCIÓN</v>
      </c>
      <c r="AN61" s="102" t="str">
        <f>VLOOKUP(T61,Plan3!A:C,3,0)</f>
        <v>COSTILLAR</v>
      </c>
    </row>
    <row r="62" spans="1:40" s="103" customFormat="1" ht="12.75" customHeight="1" x14ac:dyDescent="0.15">
      <c r="A62" s="92"/>
      <c r="B62" s="92" t="s">
        <v>881</v>
      </c>
      <c r="C62" s="92" t="s">
        <v>2905</v>
      </c>
      <c r="D62" s="93">
        <v>7736</v>
      </c>
      <c r="E62" s="125">
        <v>45852</v>
      </c>
      <c r="F62" s="126">
        <v>45857</v>
      </c>
      <c r="G62" s="107">
        <v>29</v>
      </c>
      <c r="H62" s="118">
        <v>45862</v>
      </c>
      <c r="I62" s="107">
        <f t="shared" si="6"/>
        <v>30</v>
      </c>
      <c r="J62" s="107">
        <f t="shared" si="7"/>
        <v>1</v>
      </c>
      <c r="K62" s="120">
        <v>45905</v>
      </c>
      <c r="L62" s="121" t="s">
        <v>1832</v>
      </c>
      <c r="M62" s="122" t="s">
        <v>3321</v>
      </c>
      <c r="N62" s="128">
        <v>720953254</v>
      </c>
      <c r="O62" s="92" t="s">
        <v>103</v>
      </c>
      <c r="P62" s="92" t="s">
        <v>189</v>
      </c>
      <c r="Q62" s="92" t="s">
        <v>190</v>
      </c>
      <c r="R62" s="92" t="s">
        <v>191</v>
      </c>
      <c r="S62" s="98">
        <v>994264</v>
      </c>
      <c r="T62" s="92" t="s">
        <v>102</v>
      </c>
      <c r="U62" s="92" t="s">
        <v>59</v>
      </c>
      <c r="V62" s="92" t="s">
        <v>438</v>
      </c>
      <c r="W62" s="96">
        <v>2840</v>
      </c>
      <c r="X62" s="172">
        <v>23921.26</v>
      </c>
      <c r="Y62" s="172">
        <v>23921.26</v>
      </c>
      <c r="Z62" s="98">
        <v>1328.9588900000001</v>
      </c>
      <c r="AA62" s="152">
        <v>45849</v>
      </c>
      <c r="AB62" s="152">
        <v>45849</v>
      </c>
      <c r="AC62" s="152">
        <v>45854</v>
      </c>
      <c r="AD62" s="97">
        <v>985140</v>
      </c>
      <c r="AE62" s="94" t="s">
        <v>3447</v>
      </c>
      <c r="AF62" s="177">
        <v>15</v>
      </c>
      <c r="AG62" s="100" t="s">
        <v>3412</v>
      </c>
      <c r="AH62" s="225" t="s">
        <v>2186</v>
      </c>
      <c r="AI62" s="100" t="str">
        <f t="shared" si="8"/>
        <v>EMBARCADO CON ATRASO</v>
      </c>
      <c r="AJ62" s="100" t="str">
        <f>IFERROR(VLOOKUP(AF62:AF195,'base sif'!A:B,2,0)," ")</f>
        <v>30.475 - SEBERI - AB.SUINOS/IND.</v>
      </c>
      <c r="AK62" s="101" t="str">
        <f>IFERROR(VLOOKUP(C62,Plan1!A:E,3,0)," ")</f>
        <v>ATRASO DE PRODUCCIÓN</v>
      </c>
      <c r="AL62" s="102">
        <f>IFERROR(VLOOKUP(C62,Plan1!A:E,4,0)," ")</f>
        <v>1</v>
      </c>
      <c r="AM62" s="102" t="str">
        <f>IFERROR(VLOOKUP(C62,Plan1!A:E,5,0)," ")</f>
        <v>PRODUCCIÓN</v>
      </c>
      <c r="AN62" s="102" t="str">
        <f>VLOOKUP(T62,Plan3!A:C,3,0)</f>
        <v xml:space="preserve"> PULPA PIERNA</v>
      </c>
    </row>
    <row r="63" spans="1:40" s="103" customFormat="1" ht="12.75" customHeight="1" x14ac:dyDescent="0.15">
      <c r="A63" s="92"/>
      <c r="B63" s="92" t="s">
        <v>881</v>
      </c>
      <c r="C63" s="92" t="s">
        <v>2906</v>
      </c>
      <c r="D63" s="93">
        <v>7736</v>
      </c>
      <c r="E63" s="125">
        <v>45852</v>
      </c>
      <c r="F63" s="126">
        <v>45857</v>
      </c>
      <c r="G63" s="107">
        <v>29</v>
      </c>
      <c r="H63" s="118">
        <v>45862</v>
      </c>
      <c r="I63" s="107">
        <f t="shared" si="6"/>
        <v>30</v>
      </c>
      <c r="J63" s="107">
        <f t="shared" si="7"/>
        <v>1</v>
      </c>
      <c r="K63" s="120">
        <v>45905</v>
      </c>
      <c r="L63" s="121" t="s">
        <v>1832</v>
      </c>
      <c r="M63" s="122" t="s">
        <v>3322</v>
      </c>
      <c r="N63" s="128">
        <v>720953255</v>
      </c>
      <c r="O63" s="92" t="s">
        <v>103</v>
      </c>
      <c r="P63" s="92" t="s">
        <v>189</v>
      </c>
      <c r="Q63" s="92" t="s">
        <v>190</v>
      </c>
      <c r="R63" s="92" t="s">
        <v>191</v>
      </c>
      <c r="S63" s="98">
        <v>994264</v>
      </c>
      <c r="T63" s="92" t="s">
        <v>102</v>
      </c>
      <c r="U63" s="92" t="s">
        <v>59</v>
      </c>
      <c r="V63" s="92" t="s">
        <v>438</v>
      </c>
      <c r="W63" s="96">
        <v>2840</v>
      </c>
      <c r="X63" s="172">
        <v>23992.17</v>
      </c>
      <c r="Y63" s="172">
        <v>23992.17</v>
      </c>
      <c r="Z63" s="98">
        <v>1332.89833</v>
      </c>
      <c r="AA63" s="152">
        <v>45849</v>
      </c>
      <c r="AB63" s="152">
        <v>45849</v>
      </c>
      <c r="AC63" s="152">
        <v>45853</v>
      </c>
      <c r="AD63" s="97">
        <v>985141</v>
      </c>
      <c r="AE63" s="94" t="s">
        <v>3448</v>
      </c>
      <c r="AF63" s="177">
        <v>15</v>
      </c>
      <c r="AG63" s="100" t="s">
        <v>3413</v>
      </c>
      <c r="AH63" s="225" t="s">
        <v>2186</v>
      </c>
      <c r="AI63" s="100" t="str">
        <f t="shared" si="8"/>
        <v>EMBARCADO CON ATRASO</v>
      </c>
      <c r="AJ63" s="100" t="str">
        <f>IFERROR(VLOOKUP(AF63:AF196,'base sif'!A:B,2,0)," ")</f>
        <v>30.475 - SEBERI - AB.SUINOS/IND.</v>
      </c>
      <c r="AK63" s="101" t="str">
        <f>IFERROR(VLOOKUP(C63,Plan1!A:E,3,0)," ")</f>
        <v>ATRASO DE PRODUCCIÓN</v>
      </c>
      <c r="AL63" s="102">
        <f>IFERROR(VLOOKUP(C63,Plan1!A:E,4,0)," ")</f>
        <v>1</v>
      </c>
      <c r="AM63" s="102" t="str">
        <f>IFERROR(VLOOKUP(C63,Plan1!A:E,5,0)," ")</f>
        <v>PRODUCCIÓN</v>
      </c>
      <c r="AN63" s="102" t="str">
        <f>VLOOKUP(T63,Plan3!A:C,3,0)</f>
        <v xml:space="preserve"> PULPA PIERNA</v>
      </c>
    </row>
    <row r="64" spans="1:40" s="103" customFormat="1" ht="12.75" customHeight="1" x14ac:dyDescent="0.15">
      <c r="A64" s="92"/>
      <c r="B64" s="92" t="s">
        <v>881</v>
      </c>
      <c r="C64" s="92" t="s">
        <v>2908</v>
      </c>
      <c r="D64" s="93">
        <v>7736</v>
      </c>
      <c r="E64" s="125">
        <v>45859</v>
      </c>
      <c r="F64" s="126">
        <v>45864</v>
      </c>
      <c r="G64" s="107">
        <v>30</v>
      </c>
      <c r="H64" s="118">
        <v>45862</v>
      </c>
      <c r="I64" s="107">
        <f t="shared" si="6"/>
        <v>30</v>
      </c>
      <c r="J64" s="107">
        <f t="shared" si="7"/>
        <v>0</v>
      </c>
      <c r="K64" s="120">
        <v>45905</v>
      </c>
      <c r="L64" s="121" t="s">
        <v>1832</v>
      </c>
      <c r="M64" s="122" t="s">
        <v>3323</v>
      </c>
      <c r="N64" s="128">
        <v>720924011</v>
      </c>
      <c r="O64" s="92" t="s">
        <v>103</v>
      </c>
      <c r="P64" s="92" t="s">
        <v>189</v>
      </c>
      <c r="Q64" s="92" t="s">
        <v>190</v>
      </c>
      <c r="R64" s="92" t="s">
        <v>191</v>
      </c>
      <c r="S64" s="98">
        <v>994264</v>
      </c>
      <c r="T64" s="92" t="s">
        <v>102</v>
      </c>
      <c r="U64" s="92" t="s">
        <v>59</v>
      </c>
      <c r="V64" s="92" t="s">
        <v>438</v>
      </c>
      <c r="W64" s="96">
        <v>2840</v>
      </c>
      <c r="X64" s="172">
        <v>23986.14</v>
      </c>
      <c r="Y64" s="172">
        <v>23986.14</v>
      </c>
      <c r="Z64" s="98">
        <v>1332.56333</v>
      </c>
      <c r="AA64" s="152">
        <v>45852</v>
      </c>
      <c r="AB64" s="152">
        <v>45850</v>
      </c>
      <c r="AC64" s="152">
        <v>45854</v>
      </c>
      <c r="AD64" s="97">
        <v>985145</v>
      </c>
      <c r="AE64" s="94" t="s">
        <v>3450</v>
      </c>
      <c r="AF64" s="177">
        <v>15</v>
      </c>
      <c r="AG64" s="100" t="s">
        <v>3324</v>
      </c>
      <c r="AH64" s="225" t="s">
        <v>2186</v>
      </c>
      <c r="AI64" s="100" t="str">
        <f t="shared" si="8"/>
        <v>EMBARCADO EN FECHA</v>
      </c>
      <c r="AJ64" s="100" t="str">
        <f>IFERROR(VLOOKUP(AF64:AF197,'base sif'!A:B,2,0)," ")</f>
        <v>30.475 - SEBERI - AB.SUINOS/IND.</v>
      </c>
      <c r="AK64" s="101" t="str">
        <f>IFERROR(VLOOKUP(C64,Plan1!A:E,3,0)," ")</f>
        <v xml:space="preserve"> </v>
      </c>
      <c r="AL64" s="102" t="str">
        <f>IFERROR(VLOOKUP(C64,Plan1!A:E,4,0)," ")</f>
        <v xml:space="preserve"> </v>
      </c>
      <c r="AM64" s="102" t="str">
        <f>IFERROR(VLOOKUP(C64,Plan1!A:E,5,0)," ")</f>
        <v xml:space="preserve"> </v>
      </c>
      <c r="AN64" s="102" t="str">
        <f>VLOOKUP(T64,Plan3!A:C,3,0)</f>
        <v xml:space="preserve"> PULPA PIERNA</v>
      </c>
    </row>
    <row r="65" spans="1:40" s="103" customFormat="1" ht="12.75" customHeight="1" x14ac:dyDescent="0.15">
      <c r="A65" s="92"/>
      <c r="B65" s="92" t="s">
        <v>881</v>
      </c>
      <c r="C65" s="92" t="s">
        <v>3171</v>
      </c>
      <c r="D65" s="93">
        <v>7800</v>
      </c>
      <c r="E65" s="125">
        <v>45859</v>
      </c>
      <c r="F65" s="126">
        <v>45865</v>
      </c>
      <c r="G65" s="107">
        <v>30</v>
      </c>
      <c r="H65" s="118">
        <v>45862</v>
      </c>
      <c r="I65" s="107">
        <f t="shared" si="6"/>
        <v>30</v>
      </c>
      <c r="J65" s="107">
        <f t="shared" si="7"/>
        <v>0</v>
      </c>
      <c r="K65" s="120">
        <v>45905</v>
      </c>
      <c r="L65" s="121" t="s">
        <v>1832</v>
      </c>
      <c r="M65" s="122" t="s">
        <v>3414</v>
      </c>
      <c r="N65" s="128">
        <v>720970618</v>
      </c>
      <c r="O65" s="92" t="s">
        <v>103</v>
      </c>
      <c r="P65" s="92" t="s">
        <v>189</v>
      </c>
      <c r="Q65" s="92" t="s">
        <v>190</v>
      </c>
      <c r="R65" s="92" t="s">
        <v>191</v>
      </c>
      <c r="S65" s="98">
        <v>993277</v>
      </c>
      <c r="T65" s="92" t="s">
        <v>427</v>
      </c>
      <c r="U65" s="92" t="s">
        <v>428</v>
      </c>
      <c r="V65" s="92" t="s">
        <v>438</v>
      </c>
      <c r="W65" s="96">
        <v>2990</v>
      </c>
      <c r="X65" s="172">
        <v>23871.8</v>
      </c>
      <c r="Y65" s="172">
        <v>23871.8</v>
      </c>
      <c r="Z65" s="98">
        <v>1491.9875</v>
      </c>
      <c r="AA65" s="152">
        <v>45856</v>
      </c>
      <c r="AB65" s="152">
        <v>45855</v>
      </c>
      <c r="AC65" s="152">
        <v>45859</v>
      </c>
      <c r="AD65" s="97">
        <v>995013</v>
      </c>
      <c r="AE65" s="94" t="s">
        <v>3451</v>
      </c>
      <c r="AF65" s="177">
        <v>490</v>
      </c>
      <c r="AG65" s="100" t="s">
        <v>3415</v>
      </c>
      <c r="AH65" s="225" t="s">
        <v>2186</v>
      </c>
      <c r="AI65" s="100" t="str">
        <f t="shared" si="8"/>
        <v>EMBARCADO EN FECHA</v>
      </c>
      <c r="AJ65" s="100" t="str">
        <f>IFERROR(VLOOKUP(AF65:AF198,'base sif'!A:B,2,0)," ")</f>
        <v>30.136 - SEARA</v>
      </c>
      <c r="AK65" s="101" t="str">
        <f>IFERROR(VLOOKUP(C65,Plan1!A:E,3,0)," ")</f>
        <v xml:space="preserve"> </v>
      </c>
      <c r="AL65" s="102" t="str">
        <f>IFERROR(VLOOKUP(C65,Plan1!A:E,4,0)," ")</f>
        <v xml:space="preserve"> </v>
      </c>
      <c r="AM65" s="102" t="str">
        <f>IFERROR(VLOOKUP(C65,Plan1!A:E,5,0)," ")</f>
        <v xml:space="preserve"> </v>
      </c>
      <c r="AN65" s="102" t="str">
        <f>VLOOKUP(T65,Plan3!A:C,3,0)</f>
        <v>PULPA PIERNA</v>
      </c>
    </row>
    <row r="66" spans="1:40" s="103" customFormat="1" ht="12.75" customHeight="1" x14ac:dyDescent="0.15">
      <c r="A66" s="92"/>
      <c r="B66" s="92" t="s">
        <v>881</v>
      </c>
      <c r="C66" s="92" t="s">
        <v>3172</v>
      </c>
      <c r="D66" s="93">
        <v>7800</v>
      </c>
      <c r="E66" s="125">
        <v>45859</v>
      </c>
      <c r="F66" s="126">
        <v>45865</v>
      </c>
      <c r="G66" s="107">
        <v>30</v>
      </c>
      <c r="H66" s="118">
        <v>45862</v>
      </c>
      <c r="I66" s="107">
        <f t="shared" si="6"/>
        <v>30</v>
      </c>
      <c r="J66" s="107">
        <f t="shared" si="7"/>
        <v>0</v>
      </c>
      <c r="K66" s="120">
        <v>45905</v>
      </c>
      <c r="L66" s="121" t="s">
        <v>1832</v>
      </c>
      <c r="M66" s="122" t="s">
        <v>3416</v>
      </c>
      <c r="N66" s="128">
        <v>720970617</v>
      </c>
      <c r="O66" s="92" t="s">
        <v>103</v>
      </c>
      <c r="P66" s="92" t="s">
        <v>189</v>
      </c>
      <c r="Q66" s="92" t="s">
        <v>190</v>
      </c>
      <c r="R66" s="92" t="s">
        <v>191</v>
      </c>
      <c r="S66" s="98">
        <v>993277</v>
      </c>
      <c r="T66" s="92" t="s">
        <v>427</v>
      </c>
      <c r="U66" s="92" t="s">
        <v>428</v>
      </c>
      <c r="V66" s="92" t="s">
        <v>438</v>
      </c>
      <c r="W66" s="96">
        <v>2990</v>
      </c>
      <c r="X66" s="172">
        <v>23892.799999999999</v>
      </c>
      <c r="Y66" s="172">
        <v>23892.799999999999</v>
      </c>
      <c r="Z66" s="98">
        <v>1493.3</v>
      </c>
      <c r="AA66" s="152">
        <v>45856</v>
      </c>
      <c r="AB66" s="152">
        <v>45855</v>
      </c>
      <c r="AC66" s="152">
        <v>45859</v>
      </c>
      <c r="AD66" s="97">
        <v>995012</v>
      </c>
      <c r="AE66" s="94" t="s">
        <v>3452</v>
      </c>
      <c r="AF66" s="177">
        <v>490</v>
      </c>
      <c r="AG66" s="100" t="s">
        <v>3417</v>
      </c>
      <c r="AH66" s="225" t="s">
        <v>2186</v>
      </c>
      <c r="AI66" s="100" t="str">
        <f t="shared" si="8"/>
        <v>EMBARCADO EN FECHA</v>
      </c>
      <c r="AJ66" s="100" t="str">
        <f>IFERROR(VLOOKUP(AF66:AF199,'base sif'!A:B,2,0)," ")</f>
        <v>30.136 - SEARA</v>
      </c>
      <c r="AK66" s="101" t="str">
        <f>IFERROR(VLOOKUP(C66,Plan1!A:E,3,0)," ")</f>
        <v xml:space="preserve"> </v>
      </c>
      <c r="AL66" s="102" t="str">
        <f>IFERROR(VLOOKUP(C66,Plan1!A:E,4,0)," ")</f>
        <v xml:space="preserve"> </v>
      </c>
      <c r="AM66" s="102" t="str">
        <f>IFERROR(VLOOKUP(C66,Plan1!A:E,5,0)," ")</f>
        <v xml:space="preserve"> </v>
      </c>
      <c r="AN66" s="102" t="str">
        <f>VLOOKUP(T66,Plan3!A:C,3,0)</f>
        <v>PULPA PIERNA</v>
      </c>
    </row>
    <row r="67" spans="1:40" s="103" customFormat="1" ht="12.75" customHeight="1" x14ac:dyDescent="0.15">
      <c r="A67" s="92"/>
      <c r="B67" s="92" t="s">
        <v>881</v>
      </c>
      <c r="C67" s="92" t="s">
        <v>3170</v>
      </c>
      <c r="D67" s="93">
        <v>7800</v>
      </c>
      <c r="E67" s="125">
        <v>45859</v>
      </c>
      <c r="F67" s="126">
        <v>45865</v>
      </c>
      <c r="G67" s="107">
        <v>30</v>
      </c>
      <c r="H67" s="118">
        <v>45869</v>
      </c>
      <c r="I67" s="107">
        <f t="shared" si="6"/>
        <v>31</v>
      </c>
      <c r="J67" s="107">
        <f t="shared" si="7"/>
        <v>1</v>
      </c>
      <c r="K67" s="120">
        <v>45885</v>
      </c>
      <c r="L67" s="121" t="s">
        <v>2031</v>
      </c>
      <c r="M67" s="122" t="s">
        <v>3418</v>
      </c>
      <c r="N67" s="128">
        <v>720979204</v>
      </c>
      <c r="O67" s="92" t="s">
        <v>103</v>
      </c>
      <c r="P67" s="92" t="s">
        <v>189</v>
      </c>
      <c r="Q67" s="92" t="s">
        <v>190</v>
      </c>
      <c r="R67" s="92" t="s">
        <v>191</v>
      </c>
      <c r="S67" s="98">
        <v>993277</v>
      </c>
      <c r="T67" s="92" t="s">
        <v>427</v>
      </c>
      <c r="U67" s="92" t="s">
        <v>428</v>
      </c>
      <c r="V67" s="92" t="s">
        <v>438</v>
      </c>
      <c r="W67" s="96">
        <v>2990</v>
      </c>
      <c r="X67" s="172">
        <v>23962.23</v>
      </c>
      <c r="Y67" s="172">
        <v>23962.23</v>
      </c>
      <c r="Z67" s="98">
        <v>1497.6393800000001</v>
      </c>
      <c r="AA67" s="152">
        <v>45856</v>
      </c>
      <c r="AB67" s="152">
        <v>45859</v>
      </c>
      <c r="AC67" s="152">
        <v>45861</v>
      </c>
      <c r="AD67" s="97">
        <v>994419</v>
      </c>
      <c r="AE67" s="94" t="s">
        <v>3553</v>
      </c>
      <c r="AF67" s="177">
        <v>490</v>
      </c>
      <c r="AG67" s="100" t="s">
        <v>3497</v>
      </c>
      <c r="AH67" s="225" t="s">
        <v>2186</v>
      </c>
      <c r="AI67" s="100" t="str">
        <f t="shared" si="8"/>
        <v>EMBARCADO CON ATRASO</v>
      </c>
      <c r="AJ67" s="100" t="str">
        <f>IFERROR(VLOOKUP(AF67:AF200,'base sif'!A:B,2,0)," ")</f>
        <v>30.136 - SEARA</v>
      </c>
      <c r="AK67" s="101"/>
      <c r="AL67" s="102">
        <f>IFERROR(VLOOKUP(C67,Plan1!A:E,4,0)," ")</f>
        <v>1</v>
      </c>
      <c r="AM67" s="102" t="str">
        <f>IFERROR(VLOOKUP(C67,Plan1!A:E,5,0)," ")</f>
        <v>EXPEDICIÓN</v>
      </c>
      <c r="AN67" s="102" t="str">
        <f>VLOOKUP(T67,Plan3!A:C,3,0)</f>
        <v>PULPA PIERNA</v>
      </c>
    </row>
    <row r="68" spans="1:40" s="103" customFormat="1" ht="12.75" customHeight="1" x14ac:dyDescent="0.15">
      <c r="A68" s="92"/>
      <c r="B68" s="92" t="s">
        <v>881</v>
      </c>
      <c r="C68" s="92" t="s">
        <v>3173</v>
      </c>
      <c r="D68" s="93">
        <v>7800</v>
      </c>
      <c r="E68" s="125">
        <v>45876</v>
      </c>
      <c r="F68" s="126">
        <v>45886</v>
      </c>
      <c r="G68" s="107">
        <v>33</v>
      </c>
      <c r="H68" s="118">
        <v>45876</v>
      </c>
      <c r="I68" s="107">
        <f t="shared" si="6"/>
        <v>32</v>
      </c>
      <c r="J68" s="107">
        <f t="shared" si="7"/>
        <v>-1</v>
      </c>
      <c r="K68" s="120">
        <v>45892</v>
      </c>
      <c r="L68" s="121" t="s">
        <v>1837</v>
      </c>
      <c r="M68" s="122" t="s">
        <v>3577</v>
      </c>
      <c r="N68" s="128">
        <v>720986905</v>
      </c>
      <c r="O68" s="92" t="s">
        <v>103</v>
      </c>
      <c r="P68" s="92" t="s">
        <v>189</v>
      </c>
      <c r="Q68" s="92" t="s">
        <v>190</v>
      </c>
      <c r="R68" s="92" t="s">
        <v>191</v>
      </c>
      <c r="S68" s="98">
        <v>993277</v>
      </c>
      <c r="T68" s="92" t="s">
        <v>427</v>
      </c>
      <c r="U68" s="92" t="s">
        <v>428</v>
      </c>
      <c r="V68" s="92" t="s">
        <v>438</v>
      </c>
      <c r="W68" s="96">
        <v>2990</v>
      </c>
      <c r="X68" s="172">
        <v>23819.23</v>
      </c>
      <c r="Y68" s="172">
        <v>23819.23</v>
      </c>
      <c r="Z68" s="98">
        <v>1488.7018800000001</v>
      </c>
      <c r="AA68" s="152">
        <v>45868</v>
      </c>
      <c r="AB68" s="152">
        <v>45868</v>
      </c>
      <c r="AC68" s="152">
        <v>45869</v>
      </c>
      <c r="AD68" s="97">
        <v>998894</v>
      </c>
      <c r="AE68" s="94" t="s">
        <v>3742</v>
      </c>
      <c r="AF68" s="177">
        <v>490</v>
      </c>
      <c r="AG68" s="100" t="s">
        <v>3578</v>
      </c>
      <c r="AH68" s="225" t="s">
        <v>2186</v>
      </c>
      <c r="AI68" s="100" t="str">
        <f t="shared" si="8"/>
        <v>EMBARCADO EN FECHA</v>
      </c>
      <c r="AJ68" s="100" t="str">
        <f>IFERROR(VLOOKUP(AF68:AF201,'base sif'!A:B,2,0)," ")</f>
        <v>30.136 - SEARA</v>
      </c>
      <c r="AK68" s="101" t="str">
        <f>IFERROR(VLOOKUP(C68,Plan1!A:E,3,0)," ")</f>
        <v xml:space="preserve">BUSCANDO ANTICIPAR BOOKING </v>
      </c>
      <c r="AL68" s="102">
        <f>IFERROR(VLOOKUP(C68,Plan1!A:E,4,0)," ")</f>
        <v>1</v>
      </c>
      <c r="AM68" s="102" t="str">
        <f>IFERROR(VLOOKUP(C68,Plan1!A:E,5,0)," ")</f>
        <v>SHIPPING</v>
      </c>
      <c r="AN68" s="102" t="str">
        <f>VLOOKUP(T68,Plan3!A:C,3,0)</f>
        <v>PULPA PIERNA</v>
      </c>
    </row>
    <row r="69" spans="1:40" s="103" customFormat="1" ht="12.75" customHeight="1" x14ac:dyDescent="0.15">
      <c r="A69" s="92"/>
      <c r="B69" s="92" t="s">
        <v>881</v>
      </c>
      <c r="C69" s="92" t="s">
        <v>3174</v>
      </c>
      <c r="D69" s="93">
        <v>7800</v>
      </c>
      <c r="E69" s="125">
        <v>45884</v>
      </c>
      <c r="F69" s="126">
        <v>45893</v>
      </c>
      <c r="G69" s="107">
        <v>34</v>
      </c>
      <c r="H69" s="118">
        <v>45884</v>
      </c>
      <c r="I69" s="107">
        <f>WEEKNUM(H69)</f>
        <v>33</v>
      </c>
      <c r="J69" s="107">
        <f>I69-G69</f>
        <v>-1</v>
      </c>
      <c r="K69" s="120">
        <v>45900</v>
      </c>
      <c r="L69" s="121" t="s">
        <v>3426</v>
      </c>
      <c r="M69" s="122" t="s">
        <v>3776</v>
      </c>
      <c r="N69" s="128">
        <v>721000986</v>
      </c>
      <c r="O69" s="92" t="s">
        <v>103</v>
      </c>
      <c r="P69" s="92" t="s">
        <v>189</v>
      </c>
      <c r="Q69" s="92" t="s">
        <v>190</v>
      </c>
      <c r="R69" s="92" t="s">
        <v>191</v>
      </c>
      <c r="S69" s="98">
        <v>993277</v>
      </c>
      <c r="T69" s="92" t="s">
        <v>427</v>
      </c>
      <c r="U69" s="92" t="s">
        <v>428</v>
      </c>
      <c r="V69" s="92" t="s">
        <v>438</v>
      </c>
      <c r="W69" s="96">
        <v>2990</v>
      </c>
      <c r="X69" s="172">
        <v>24000</v>
      </c>
      <c r="Y69" s="172">
        <v>23766.240000000002</v>
      </c>
      <c r="Z69" s="98">
        <v>1500</v>
      </c>
      <c r="AA69" s="152">
        <v>45876</v>
      </c>
      <c r="AB69" s="152">
        <v>45875</v>
      </c>
      <c r="AC69" s="152">
        <v>45877</v>
      </c>
      <c r="AD69" s="97">
        <v>1002269</v>
      </c>
      <c r="AE69" s="94"/>
      <c r="AF69" s="177">
        <v>490</v>
      </c>
      <c r="AG69" s="100" t="s">
        <v>3777</v>
      </c>
      <c r="AH69" s="211" t="s">
        <v>655</v>
      </c>
      <c r="AI69" s="100" t="str">
        <f>IF(AND(H:H&lt;=F:F,H:H&gt;=E:E),"PROGRAMADOS PARA EMBARQUE"," PROGRAMADOS FUERA DE LA SEMANA")</f>
        <v>PROGRAMADOS PARA EMBARQUE</v>
      </c>
      <c r="AJ69" s="100" t="str">
        <f>IFERROR(VLOOKUP(AF69:AF202,'base sif'!A:B,2,0)," ")</f>
        <v>30.136 - SEARA</v>
      </c>
      <c r="AK69" s="101" t="str">
        <f>IFERROR(VLOOKUP(C69,Plan1!A:E,3,0)," ")</f>
        <v xml:space="preserve"> </v>
      </c>
      <c r="AL69" s="102" t="str">
        <f>IFERROR(VLOOKUP(C69,Plan1!A:E,4,0)," ")</f>
        <v xml:space="preserve"> </v>
      </c>
      <c r="AM69" s="102" t="str">
        <f>IFERROR(VLOOKUP(C69,Plan1!A:E,5,0)," ")</f>
        <v xml:space="preserve"> </v>
      </c>
      <c r="AN69" s="102" t="str">
        <f>VLOOKUP(T69,Plan3!A:C,3,0)</f>
        <v>PULPA PIERNA</v>
      </c>
    </row>
    <row r="70" spans="1:40" s="103" customFormat="1" ht="12.75" customHeight="1" x14ac:dyDescent="0.15">
      <c r="A70" s="92"/>
      <c r="B70" s="92" t="s">
        <v>2953</v>
      </c>
      <c r="C70" s="92" t="s">
        <v>3175</v>
      </c>
      <c r="D70" s="93">
        <v>7796</v>
      </c>
      <c r="E70" s="125">
        <v>45862</v>
      </c>
      <c r="F70" s="126">
        <v>45872</v>
      </c>
      <c r="G70" s="107">
        <v>31</v>
      </c>
      <c r="H70" s="118">
        <v>45862</v>
      </c>
      <c r="I70" s="107">
        <f t="shared" ref="I70:I88" si="9">WEEKNUM(H70)</f>
        <v>30</v>
      </c>
      <c r="J70" s="107">
        <f t="shared" ref="J70:J77" si="10">I70-G70</f>
        <v>-1</v>
      </c>
      <c r="K70" s="120">
        <v>45905</v>
      </c>
      <c r="L70" s="121" t="s">
        <v>1832</v>
      </c>
      <c r="M70" s="122" t="s">
        <v>3325</v>
      </c>
      <c r="N70" s="128">
        <v>720947745</v>
      </c>
      <c r="O70" s="92" t="s">
        <v>103</v>
      </c>
      <c r="P70" s="92" t="s">
        <v>189</v>
      </c>
      <c r="Q70" s="92" t="s">
        <v>190</v>
      </c>
      <c r="R70" s="92" t="s">
        <v>191</v>
      </c>
      <c r="S70" s="98">
        <v>586307</v>
      </c>
      <c r="T70" s="92" t="s">
        <v>13</v>
      </c>
      <c r="U70" s="92" t="s">
        <v>12</v>
      </c>
      <c r="V70" s="92" t="s">
        <v>438</v>
      </c>
      <c r="W70" s="96">
        <v>2490</v>
      </c>
      <c r="X70" s="172">
        <v>23812.87</v>
      </c>
      <c r="Y70" s="172">
        <v>23812.87</v>
      </c>
      <c r="Z70" s="98">
        <v>1587.52467</v>
      </c>
      <c r="AA70" s="152">
        <v>45852</v>
      </c>
      <c r="AB70" s="152">
        <v>45850</v>
      </c>
      <c r="AC70" s="152">
        <v>45855</v>
      </c>
      <c r="AD70" s="97">
        <v>990950</v>
      </c>
      <c r="AE70" s="94" t="s">
        <v>3455</v>
      </c>
      <c r="AF70" s="177">
        <v>3237</v>
      </c>
      <c r="AG70" s="100" t="s">
        <v>3419</v>
      </c>
      <c r="AH70" s="225" t="s">
        <v>2186</v>
      </c>
      <c r="AI70" s="100" t="str">
        <f t="shared" ref="AI70:AI78" si="11">IF(AND(H:H&lt;=F:F,H:H&gt;=E:E),"EMBARCADO EN FECHA","EMBARCADO CON ATRASO")</f>
        <v>EMBARCADO EN FECHA</v>
      </c>
      <c r="AJ70" s="100" t="str">
        <f>IFERROR(VLOOKUP(AF70:AF203,'base sif'!A:B,2,0)," ")</f>
        <v>30.581 - S. M. DO OESTE - AB.SUINOS/IND</v>
      </c>
      <c r="AK70" s="101" t="str">
        <f>IFERROR(VLOOKUP(C70,Plan1!A:E,3,0)," ")</f>
        <v xml:space="preserve"> </v>
      </c>
      <c r="AL70" s="102" t="str">
        <f>IFERROR(VLOOKUP(C70,Plan1!A:E,4,0)," ")</f>
        <v xml:space="preserve"> </v>
      </c>
      <c r="AM70" s="102" t="str">
        <f>IFERROR(VLOOKUP(C70,Plan1!A:E,5,0)," ")</f>
        <v xml:space="preserve"> </v>
      </c>
      <c r="AN70" s="102" t="str">
        <f>VLOOKUP(T70,Plan3!A:C,3,0)</f>
        <v>CHULETA VETADA</v>
      </c>
    </row>
    <row r="71" spans="1:40" s="103" customFormat="1" ht="12.75" customHeight="1" x14ac:dyDescent="0.15">
      <c r="A71" s="92"/>
      <c r="B71" s="92" t="s">
        <v>2953</v>
      </c>
      <c r="C71" s="92" t="s">
        <v>3177</v>
      </c>
      <c r="D71" s="93">
        <v>7796</v>
      </c>
      <c r="E71" s="125">
        <v>45862</v>
      </c>
      <c r="F71" s="126">
        <v>45872</v>
      </c>
      <c r="G71" s="107">
        <v>31</v>
      </c>
      <c r="H71" s="118">
        <v>45862</v>
      </c>
      <c r="I71" s="107">
        <f t="shared" si="9"/>
        <v>30</v>
      </c>
      <c r="J71" s="107">
        <f t="shared" si="10"/>
        <v>-1</v>
      </c>
      <c r="K71" s="120">
        <v>45905</v>
      </c>
      <c r="L71" s="121" t="s">
        <v>1832</v>
      </c>
      <c r="M71" s="122" t="s">
        <v>3326</v>
      </c>
      <c r="N71" s="128">
        <v>720947590</v>
      </c>
      <c r="O71" s="92" t="s">
        <v>103</v>
      </c>
      <c r="P71" s="92" t="s">
        <v>189</v>
      </c>
      <c r="Q71" s="92" t="s">
        <v>190</v>
      </c>
      <c r="R71" s="92" t="s">
        <v>191</v>
      </c>
      <c r="S71" s="98">
        <v>586307</v>
      </c>
      <c r="T71" s="92" t="s">
        <v>13</v>
      </c>
      <c r="U71" s="92" t="s">
        <v>12</v>
      </c>
      <c r="V71" s="92" t="s">
        <v>438</v>
      </c>
      <c r="W71" s="96">
        <v>2490</v>
      </c>
      <c r="X71" s="172">
        <v>23763.72</v>
      </c>
      <c r="Y71" s="172">
        <v>23763.72</v>
      </c>
      <c r="Z71" s="98">
        <v>1584.248</v>
      </c>
      <c r="AA71" s="152">
        <v>45850</v>
      </c>
      <c r="AB71" s="152">
        <v>45849</v>
      </c>
      <c r="AC71" s="152">
        <v>45852</v>
      </c>
      <c r="AD71" s="97">
        <v>990904</v>
      </c>
      <c r="AE71" s="94" t="s">
        <v>3454</v>
      </c>
      <c r="AF71" s="177">
        <v>876</v>
      </c>
      <c r="AG71" s="100" t="s">
        <v>3420</v>
      </c>
      <c r="AH71" s="225" t="s">
        <v>2186</v>
      </c>
      <c r="AI71" s="100" t="str">
        <f t="shared" si="11"/>
        <v>EMBARCADO EN FECHA</v>
      </c>
      <c r="AJ71" s="100" t="str">
        <f>IFERROR(VLOOKUP(AF71:AF204,'base sif'!A:B,2,0)," ")</f>
        <v>36.827 - ANA RECH - AB.SUINOS/IND.</v>
      </c>
      <c r="AK71" s="101" t="str">
        <f>IFERROR(VLOOKUP(C71,Plan1!A:E,3,0)," ")</f>
        <v xml:space="preserve"> </v>
      </c>
      <c r="AL71" s="102" t="str">
        <f>IFERROR(VLOOKUP(C71,Plan1!A:E,4,0)," ")</f>
        <v xml:space="preserve"> </v>
      </c>
      <c r="AM71" s="102" t="str">
        <f>IFERROR(VLOOKUP(C71,Plan1!A:E,5,0)," ")</f>
        <v xml:space="preserve"> </v>
      </c>
      <c r="AN71" s="102" t="str">
        <f>VLOOKUP(T71,Plan3!A:C,3,0)</f>
        <v>CHULETA VETADA</v>
      </c>
    </row>
    <row r="72" spans="1:40" s="103" customFormat="1" ht="12.75" customHeight="1" x14ac:dyDescent="0.15">
      <c r="A72" s="92"/>
      <c r="B72" s="92" t="s">
        <v>2953</v>
      </c>
      <c r="C72" s="92" t="s">
        <v>3176</v>
      </c>
      <c r="D72" s="93">
        <v>7799</v>
      </c>
      <c r="E72" s="125">
        <v>45862</v>
      </c>
      <c r="F72" s="126">
        <v>45872</v>
      </c>
      <c r="G72" s="107">
        <v>31</v>
      </c>
      <c r="H72" s="118">
        <v>45862</v>
      </c>
      <c r="I72" s="107">
        <f t="shared" si="9"/>
        <v>30</v>
      </c>
      <c r="J72" s="107">
        <f t="shared" si="10"/>
        <v>-1</v>
      </c>
      <c r="K72" s="120">
        <v>45905</v>
      </c>
      <c r="L72" s="121" t="s">
        <v>1832</v>
      </c>
      <c r="M72" s="122" t="s">
        <v>3421</v>
      </c>
      <c r="N72" s="128">
        <v>720947588</v>
      </c>
      <c r="O72" s="92" t="s">
        <v>103</v>
      </c>
      <c r="P72" s="92" t="s">
        <v>189</v>
      </c>
      <c r="Q72" s="92" t="s">
        <v>190</v>
      </c>
      <c r="R72" s="92" t="s">
        <v>191</v>
      </c>
      <c r="S72" s="98">
        <v>994264</v>
      </c>
      <c r="T72" s="92" t="s">
        <v>102</v>
      </c>
      <c r="U72" s="92" t="s">
        <v>59</v>
      </c>
      <c r="V72" s="92" t="s">
        <v>438</v>
      </c>
      <c r="W72" s="96">
        <v>2840</v>
      </c>
      <c r="X72" s="172">
        <v>23998.400000000001</v>
      </c>
      <c r="Y72" s="172">
        <v>23998.400000000001</v>
      </c>
      <c r="Z72" s="98">
        <v>1333.2444399999999</v>
      </c>
      <c r="AA72" s="152">
        <v>45855</v>
      </c>
      <c r="AB72" s="152">
        <v>45855</v>
      </c>
      <c r="AC72" s="152">
        <v>45860</v>
      </c>
      <c r="AD72" s="97">
        <v>990863</v>
      </c>
      <c r="AE72" s="94" t="s">
        <v>3456</v>
      </c>
      <c r="AF72" s="177">
        <v>15</v>
      </c>
      <c r="AG72" s="100" t="s">
        <v>3422</v>
      </c>
      <c r="AH72" s="225" t="s">
        <v>2186</v>
      </c>
      <c r="AI72" s="100" t="str">
        <f t="shared" si="11"/>
        <v>EMBARCADO EN FECHA</v>
      </c>
      <c r="AJ72" s="100" t="str">
        <f>IFERROR(VLOOKUP(AF72:AF205,'base sif'!A:B,2,0)," ")</f>
        <v>30.475 - SEBERI - AB.SUINOS/IND.</v>
      </c>
      <c r="AK72" s="101" t="str">
        <f>IFERROR(VLOOKUP(C72,Plan1!A:E,3,0)," ")</f>
        <v xml:space="preserve"> </v>
      </c>
      <c r="AL72" s="102" t="str">
        <f>IFERROR(VLOOKUP(C72,Plan1!A:E,4,0)," ")</f>
        <v xml:space="preserve"> </v>
      </c>
      <c r="AM72" s="102" t="str">
        <f>IFERROR(VLOOKUP(C72,Plan1!A:E,5,0)," ")</f>
        <v xml:space="preserve"> </v>
      </c>
      <c r="AN72" s="102" t="str">
        <f>VLOOKUP(T72,Plan3!A:C,3,0)</f>
        <v xml:space="preserve"> PULPA PIERNA</v>
      </c>
    </row>
    <row r="73" spans="1:40" s="103" customFormat="1" ht="12.75" customHeight="1" x14ac:dyDescent="0.15">
      <c r="A73" s="92"/>
      <c r="B73" s="92" t="s">
        <v>2953</v>
      </c>
      <c r="C73" s="92" t="s">
        <v>3178</v>
      </c>
      <c r="D73" s="93">
        <v>7796</v>
      </c>
      <c r="E73" s="125">
        <v>45869</v>
      </c>
      <c r="F73" s="126">
        <v>45879</v>
      </c>
      <c r="G73" s="107">
        <v>32</v>
      </c>
      <c r="H73" s="118">
        <v>45869</v>
      </c>
      <c r="I73" s="107">
        <f t="shared" si="9"/>
        <v>31</v>
      </c>
      <c r="J73" s="107">
        <f t="shared" si="10"/>
        <v>-1</v>
      </c>
      <c r="K73" s="120">
        <v>45885</v>
      </c>
      <c r="L73" s="121" t="s">
        <v>2031</v>
      </c>
      <c r="M73" s="122" t="s">
        <v>3498</v>
      </c>
      <c r="N73" s="128">
        <v>720968807</v>
      </c>
      <c r="O73" s="92" t="s">
        <v>103</v>
      </c>
      <c r="P73" s="92" t="s">
        <v>189</v>
      </c>
      <c r="Q73" s="92" t="s">
        <v>190</v>
      </c>
      <c r="R73" s="92" t="s">
        <v>191</v>
      </c>
      <c r="S73" s="98">
        <v>586307</v>
      </c>
      <c r="T73" s="92" t="s">
        <v>13</v>
      </c>
      <c r="U73" s="92" t="s">
        <v>12</v>
      </c>
      <c r="V73" s="92" t="s">
        <v>438</v>
      </c>
      <c r="W73" s="96">
        <v>2490</v>
      </c>
      <c r="X73" s="172">
        <v>23924.95</v>
      </c>
      <c r="Y73" s="172">
        <v>23924.95</v>
      </c>
      <c r="Z73" s="98">
        <v>1594.99667</v>
      </c>
      <c r="AA73" s="152">
        <v>45861</v>
      </c>
      <c r="AB73" s="152">
        <v>45862</v>
      </c>
      <c r="AC73" s="152">
        <v>45864</v>
      </c>
      <c r="AD73" s="97">
        <v>994853</v>
      </c>
      <c r="AE73" s="94" t="s">
        <v>3557</v>
      </c>
      <c r="AF73" s="177">
        <v>3237</v>
      </c>
      <c r="AG73" s="100" t="s">
        <v>3499</v>
      </c>
      <c r="AH73" s="225" t="s">
        <v>2186</v>
      </c>
      <c r="AI73" s="100" t="str">
        <f t="shared" si="11"/>
        <v>EMBARCADO EN FECHA</v>
      </c>
      <c r="AJ73" s="100" t="str">
        <f>IFERROR(VLOOKUP(AF73:AF206,'base sif'!A:B,2,0)," ")</f>
        <v>30.581 - S. M. DO OESTE - AB.SUINOS/IND</v>
      </c>
      <c r="AK73" s="101" t="str">
        <f>IFERROR(VLOOKUP(C73,Plan1!A:E,3,0)," ")</f>
        <v xml:space="preserve"> </v>
      </c>
      <c r="AL73" s="102" t="str">
        <f>IFERROR(VLOOKUP(C73,Plan1!A:E,4,0)," ")</f>
        <v xml:space="preserve"> </v>
      </c>
      <c r="AM73" s="102" t="str">
        <f>IFERROR(VLOOKUP(C73,Plan1!A:E,5,0)," ")</f>
        <v xml:space="preserve"> </v>
      </c>
      <c r="AN73" s="102" t="str">
        <f>VLOOKUP(T73,Plan3!A:C,3,0)</f>
        <v>CHULETA VETADA</v>
      </c>
    </row>
    <row r="74" spans="1:40" s="103" customFormat="1" ht="12.75" customHeight="1" x14ac:dyDescent="0.15">
      <c r="A74" s="92"/>
      <c r="B74" s="92" t="s">
        <v>2953</v>
      </c>
      <c r="C74" s="92" t="s">
        <v>3180</v>
      </c>
      <c r="D74" s="93">
        <v>7796</v>
      </c>
      <c r="E74" s="125">
        <v>45869</v>
      </c>
      <c r="F74" s="126">
        <v>45879</v>
      </c>
      <c r="G74" s="107">
        <v>32</v>
      </c>
      <c r="H74" s="118">
        <v>45869</v>
      </c>
      <c r="I74" s="107">
        <f t="shared" si="9"/>
        <v>31</v>
      </c>
      <c r="J74" s="107">
        <f t="shared" si="10"/>
        <v>-1</v>
      </c>
      <c r="K74" s="120">
        <v>45885</v>
      </c>
      <c r="L74" s="121" t="s">
        <v>2031</v>
      </c>
      <c r="M74" s="122" t="s">
        <v>3423</v>
      </c>
      <c r="N74" s="128">
        <v>720968846</v>
      </c>
      <c r="O74" s="92" t="s">
        <v>103</v>
      </c>
      <c r="P74" s="92" t="s">
        <v>189</v>
      </c>
      <c r="Q74" s="92" t="s">
        <v>190</v>
      </c>
      <c r="R74" s="92" t="s">
        <v>191</v>
      </c>
      <c r="S74" s="98">
        <v>586307</v>
      </c>
      <c r="T74" s="92" t="s">
        <v>13</v>
      </c>
      <c r="U74" s="92" t="s">
        <v>12</v>
      </c>
      <c r="V74" s="92" t="s">
        <v>438</v>
      </c>
      <c r="W74" s="96">
        <v>2490</v>
      </c>
      <c r="X74" s="172">
        <v>23776.46</v>
      </c>
      <c r="Y74" s="172">
        <v>23776.46</v>
      </c>
      <c r="Z74" s="98">
        <v>1585.0973300000001</v>
      </c>
      <c r="AA74" s="152">
        <v>45857</v>
      </c>
      <c r="AB74" s="152">
        <v>45856</v>
      </c>
      <c r="AC74" s="152">
        <v>45860</v>
      </c>
      <c r="AD74" s="97">
        <v>994879</v>
      </c>
      <c r="AE74" s="94" t="s">
        <v>3555</v>
      </c>
      <c r="AF74" s="177">
        <v>876</v>
      </c>
      <c r="AG74" s="100" t="s">
        <v>3500</v>
      </c>
      <c r="AH74" s="225" t="s">
        <v>2186</v>
      </c>
      <c r="AI74" s="100" t="str">
        <f t="shared" si="11"/>
        <v>EMBARCADO EN FECHA</v>
      </c>
      <c r="AJ74" s="100" t="str">
        <f>IFERROR(VLOOKUP(AF74:AF207,'base sif'!A:B,2,0)," ")</f>
        <v>36.827 - ANA RECH - AB.SUINOS/IND.</v>
      </c>
      <c r="AK74" s="101" t="str">
        <f>IFERROR(VLOOKUP(C74,Plan1!A:E,3,0)," ")</f>
        <v xml:space="preserve"> </v>
      </c>
      <c r="AL74" s="102" t="str">
        <f>IFERROR(VLOOKUP(C74,Plan1!A:E,4,0)," ")</f>
        <v xml:space="preserve"> </v>
      </c>
      <c r="AM74" s="102" t="str">
        <f>IFERROR(VLOOKUP(C74,Plan1!A:E,5,0)," ")</f>
        <v xml:space="preserve"> </v>
      </c>
      <c r="AN74" s="102" t="str">
        <f>VLOOKUP(T74,Plan3!A:C,3,0)</f>
        <v>CHULETA VETADA</v>
      </c>
    </row>
    <row r="75" spans="1:40" s="103" customFormat="1" ht="12.75" customHeight="1" x14ac:dyDescent="0.15">
      <c r="A75" s="92"/>
      <c r="B75" s="92" t="s">
        <v>2953</v>
      </c>
      <c r="C75" s="92" t="s">
        <v>3189</v>
      </c>
      <c r="D75" s="93">
        <v>7797</v>
      </c>
      <c r="E75" s="125">
        <v>45869</v>
      </c>
      <c r="F75" s="126">
        <v>45879</v>
      </c>
      <c r="G75" s="107">
        <v>32</v>
      </c>
      <c r="H75" s="118">
        <v>45869</v>
      </c>
      <c r="I75" s="107">
        <f t="shared" si="9"/>
        <v>31</v>
      </c>
      <c r="J75" s="107">
        <f t="shared" si="10"/>
        <v>-1</v>
      </c>
      <c r="K75" s="120">
        <v>45885</v>
      </c>
      <c r="L75" s="121" t="s">
        <v>2031</v>
      </c>
      <c r="M75" s="122" t="s">
        <v>3501</v>
      </c>
      <c r="N75" s="128">
        <v>720968836</v>
      </c>
      <c r="O75" s="92" t="s">
        <v>103</v>
      </c>
      <c r="P75" s="92" t="s">
        <v>189</v>
      </c>
      <c r="Q75" s="92" t="s">
        <v>190</v>
      </c>
      <c r="R75" s="92" t="s">
        <v>191</v>
      </c>
      <c r="S75" s="98">
        <v>70130</v>
      </c>
      <c r="T75" s="92" t="s">
        <v>11</v>
      </c>
      <c r="U75" s="92" t="s">
        <v>37</v>
      </c>
      <c r="V75" s="92" t="s">
        <v>438</v>
      </c>
      <c r="W75" s="96">
        <v>2290</v>
      </c>
      <c r="X75" s="172">
        <v>23987.57</v>
      </c>
      <c r="Y75" s="172">
        <v>23987.57</v>
      </c>
      <c r="Z75" s="98">
        <v>1547.5851600000001</v>
      </c>
      <c r="AA75" s="152">
        <v>45863</v>
      </c>
      <c r="AB75" s="152">
        <v>45862</v>
      </c>
      <c r="AC75" s="152">
        <v>45864</v>
      </c>
      <c r="AD75" s="97">
        <v>994875</v>
      </c>
      <c r="AE75" s="94" t="s">
        <v>3558</v>
      </c>
      <c r="AF75" s="177">
        <v>3237</v>
      </c>
      <c r="AG75" s="100" t="s">
        <v>3502</v>
      </c>
      <c r="AH75" s="225" t="s">
        <v>2186</v>
      </c>
      <c r="AI75" s="100" t="str">
        <f t="shared" si="11"/>
        <v>EMBARCADO EN FECHA</v>
      </c>
      <c r="AJ75" s="100" t="str">
        <f>IFERROR(VLOOKUP(AF75:AF208,'base sif'!A:B,2,0)," ")</f>
        <v>30.581 - S. M. DO OESTE - AB.SUINOS/IND</v>
      </c>
      <c r="AK75" s="101" t="str">
        <f>IFERROR(VLOOKUP(C75,Plan1!A:E,3,0)," ")</f>
        <v xml:space="preserve"> </v>
      </c>
      <c r="AL75" s="102" t="str">
        <f>IFERROR(VLOOKUP(C75,Plan1!A:E,4,0)," ")</f>
        <v xml:space="preserve"> </v>
      </c>
      <c r="AM75" s="102" t="str">
        <f>IFERROR(VLOOKUP(C75,Plan1!A:E,5,0)," ")</f>
        <v xml:space="preserve"> </v>
      </c>
      <c r="AN75" s="102" t="str">
        <f>VLOOKUP(T75,Plan3!A:C,3,0)</f>
        <v>CHULETA CENTRO</v>
      </c>
    </row>
    <row r="76" spans="1:40" s="103" customFormat="1" ht="12.75" customHeight="1" x14ac:dyDescent="0.15">
      <c r="A76" s="92"/>
      <c r="B76" s="92" t="s">
        <v>2953</v>
      </c>
      <c r="C76" s="92" t="s">
        <v>3190</v>
      </c>
      <c r="D76" s="93">
        <v>7797</v>
      </c>
      <c r="E76" s="125">
        <v>45869</v>
      </c>
      <c r="F76" s="126">
        <v>45886</v>
      </c>
      <c r="G76" s="107">
        <v>33</v>
      </c>
      <c r="H76" s="118">
        <v>45869</v>
      </c>
      <c r="I76" s="107">
        <f t="shared" si="9"/>
        <v>31</v>
      </c>
      <c r="J76" s="107">
        <f t="shared" si="10"/>
        <v>-2</v>
      </c>
      <c r="K76" s="120">
        <v>45885</v>
      </c>
      <c r="L76" s="121" t="s">
        <v>2031</v>
      </c>
      <c r="M76" s="122" t="s">
        <v>3424</v>
      </c>
      <c r="N76" s="128">
        <v>720968884</v>
      </c>
      <c r="O76" s="92" t="s">
        <v>103</v>
      </c>
      <c r="P76" s="92" t="s">
        <v>189</v>
      </c>
      <c r="Q76" s="92" t="s">
        <v>190</v>
      </c>
      <c r="R76" s="92" t="s">
        <v>191</v>
      </c>
      <c r="S76" s="98">
        <v>70130</v>
      </c>
      <c r="T76" s="92" t="s">
        <v>11</v>
      </c>
      <c r="U76" s="92" t="s">
        <v>37</v>
      </c>
      <c r="V76" s="92" t="s">
        <v>438</v>
      </c>
      <c r="W76" s="96">
        <v>2290</v>
      </c>
      <c r="X76" s="172">
        <v>23984.99</v>
      </c>
      <c r="Y76" s="172">
        <v>23984.99</v>
      </c>
      <c r="Z76" s="98">
        <v>1547.4187099999999</v>
      </c>
      <c r="AA76" s="152">
        <v>45857</v>
      </c>
      <c r="AB76" s="152">
        <v>45856</v>
      </c>
      <c r="AC76" s="152">
        <v>45859</v>
      </c>
      <c r="AD76" s="97">
        <v>994934</v>
      </c>
      <c r="AE76" s="94" t="s">
        <v>3556</v>
      </c>
      <c r="AF76" s="177">
        <v>876</v>
      </c>
      <c r="AG76" s="100" t="s">
        <v>3503</v>
      </c>
      <c r="AH76" s="225" t="s">
        <v>2186</v>
      </c>
      <c r="AI76" s="100" t="str">
        <f t="shared" si="11"/>
        <v>EMBARCADO EN FECHA</v>
      </c>
      <c r="AJ76" s="100" t="str">
        <f>IFERROR(VLOOKUP(AF76:AF209,'base sif'!A:B,2,0)," ")</f>
        <v>36.827 - ANA RECH - AB.SUINOS/IND.</v>
      </c>
      <c r="AK76" s="101" t="str">
        <f>IFERROR(VLOOKUP(C76,Plan1!A:E,3,0)," ")</f>
        <v xml:space="preserve"> </v>
      </c>
      <c r="AL76" s="102" t="str">
        <f>IFERROR(VLOOKUP(C76,Plan1!A:E,4,0)," ")</f>
        <v xml:space="preserve"> </v>
      </c>
      <c r="AM76" s="102" t="str">
        <f>IFERROR(VLOOKUP(C76,Plan1!A:E,5,0)," ")</f>
        <v xml:space="preserve"> </v>
      </c>
      <c r="AN76" s="102" t="str">
        <f>VLOOKUP(T76,Plan3!A:C,3,0)</f>
        <v>CHULETA CENTRO</v>
      </c>
    </row>
    <row r="77" spans="1:40" s="103" customFormat="1" ht="12.75" customHeight="1" x14ac:dyDescent="0.15">
      <c r="A77" s="92"/>
      <c r="B77" s="92" t="s">
        <v>2953</v>
      </c>
      <c r="C77" s="92" t="s">
        <v>3193</v>
      </c>
      <c r="D77" s="93">
        <v>7799</v>
      </c>
      <c r="E77" s="125">
        <v>45869</v>
      </c>
      <c r="F77" s="126">
        <v>45879</v>
      </c>
      <c r="G77" s="107">
        <v>32</v>
      </c>
      <c r="H77" s="118">
        <v>45869</v>
      </c>
      <c r="I77" s="107">
        <f t="shared" si="9"/>
        <v>31</v>
      </c>
      <c r="J77" s="107">
        <f t="shared" si="10"/>
        <v>-1</v>
      </c>
      <c r="K77" s="120">
        <v>45885</v>
      </c>
      <c r="L77" s="121" t="s">
        <v>2031</v>
      </c>
      <c r="M77" s="122" t="s">
        <v>3425</v>
      </c>
      <c r="N77" s="128">
        <v>720966260</v>
      </c>
      <c r="O77" s="92" t="s">
        <v>103</v>
      </c>
      <c r="P77" s="92" t="s">
        <v>189</v>
      </c>
      <c r="Q77" s="92" t="s">
        <v>190</v>
      </c>
      <c r="R77" s="92" t="s">
        <v>191</v>
      </c>
      <c r="S77" s="98">
        <v>994264</v>
      </c>
      <c r="T77" s="92" t="s">
        <v>102</v>
      </c>
      <c r="U77" s="92" t="s">
        <v>59</v>
      </c>
      <c r="V77" s="92" t="s">
        <v>438</v>
      </c>
      <c r="W77" s="96">
        <v>2840</v>
      </c>
      <c r="X77" s="172">
        <v>23863.08</v>
      </c>
      <c r="Y77" s="172">
        <v>23863.08</v>
      </c>
      <c r="Z77" s="98">
        <v>1325.72667</v>
      </c>
      <c r="AA77" s="152">
        <v>45855</v>
      </c>
      <c r="AB77" s="152">
        <v>45856</v>
      </c>
      <c r="AC77" s="152">
        <v>45861</v>
      </c>
      <c r="AD77" s="97">
        <v>994434</v>
      </c>
      <c r="AE77" s="94" t="s">
        <v>3554</v>
      </c>
      <c r="AF77" s="177">
        <v>15</v>
      </c>
      <c r="AG77" s="100" t="s">
        <v>3504</v>
      </c>
      <c r="AH77" s="225" t="s">
        <v>2186</v>
      </c>
      <c r="AI77" s="100" t="str">
        <f t="shared" si="11"/>
        <v>EMBARCADO EN FECHA</v>
      </c>
      <c r="AJ77" s="100" t="str">
        <f>IFERROR(VLOOKUP(AF77:AF210,'base sif'!A:B,2,0)," ")</f>
        <v>30.475 - SEBERI - AB.SUINOS/IND.</v>
      </c>
      <c r="AK77" s="101" t="str">
        <f>IFERROR(VLOOKUP(C77,Plan1!A:E,3,0)," ")</f>
        <v xml:space="preserve"> </v>
      </c>
      <c r="AL77" s="102" t="str">
        <f>IFERROR(VLOOKUP(C77,Plan1!A:E,4,0)," ")</f>
        <v xml:space="preserve"> </v>
      </c>
      <c r="AM77" s="102" t="str">
        <f>IFERROR(VLOOKUP(C77,Plan1!A:E,5,0)," ")</f>
        <v xml:space="preserve"> </v>
      </c>
      <c r="AN77" s="102" t="str">
        <f>VLOOKUP(T77,Plan3!A:C,3,0)</f>
        <v xml:space="preserve"> PULPA PIERNA</v>
      </c>
    </row>
    <row r="78" spans="1:40" s="103" customFormat="1" ht="12.75" customHeight="1" x14ac:dyDescent="0.15">
      <c r="A78" s="92"/>
      <c r="B78" s="92" t="s">
        <v>2953</v>
      </c>
      <c r="C78" s="92" t="s">
        <v>3179</v>
      </c>
      <c r="D78" s="93">
        <v>7797</v>
      </c>
      <c r="E78" s="125">
        <v>45866</v>
      </c>
      <c r="F78" s="126">
        <v>45872</v>
      </c>
      <c r="G78" s="107">
        <v>31</v>
      </c>
      <c r="H78" s="118">
        <v>45876</v>
      </c>
      <c r="I78" s="107">
        <f t="shared" si="9"/>
        <v>32</v>
      </c>
      <c r="J78" s="107">
        <f t="shared" ref="J78:J88" si="12">I78-G78</f>
        <v>1</v>
      </c>
      <c r="K78" s="120">
        <v>45892</v>
      </c>
      <c r="L78" s="121" t="s">
        <v>1837</v>
      </c>
      <c r="M78" s="122" t="s">
        <v>3505</v>
      </c>
      <c r="N78" s="128">
        <v>720947587</v>
      </c>
      <c r="O78" s="92" t="s">
        <v>103</v>
      </c>
      <c r="P78" s="92" t="s">
        <v>189</v>
      </c>
      <c r="Q78" s="92" t="s">
        <v>190</v>
      </c>
      <c r="R78" s="92" t="s">
        <v>191</v>
      </c>
      <c r="S78" s="98">
        <v>70130</v>
      </c>
      <c r="T78" s="92" t="s">
        <v>11</v>
      </c>
      <c r="U78" s="92" t="s">
        <v>37</v>
      </c>
      <c r="V78" s="92" t="s">
        <v>438</v>
      </c>
      <c r="W78" s="96">
        <v>2290</v>
      </c>
      <c r="X78" s="172">
        <v>23981.55</v>
      </c>
      <c r="Y78" s="172">
        <v>23981.55</v>
      </c>
      <c r="Z78" s="98">
        <v>1547.19677</v>
      </c>
      <c r="AA78" s="152">
        <v>45866</v>
      </c>
      <c r="AB78" s="152">
        <v>45866</v>
      </c>
      <c r="AC78" s="152">
        <v>45868</v>
      </c>
      <c r="AD78" s="97">
        <v>993452</v>
      </c>
      <c r="AE78" s="94" t="s">
        <v>3743</v>
      </c>
      <c r="AF78" s="177">
        <v>3237</v>
      </c>
      <c r="AG78" s="100" t="s">
        <v>3579</v>
      </c>
      <c r="AH78" s="225" t="s">
        <v>2186</v>
      </c>
      <c r="AI78" s="100" t="str">
        <f t="shared" si="11"/>
        <v>EMBARCADO CON ATRASO</v>
      </c>
      <c r="AJ78" s="100" t="str">
        <f>IFERROR(VLOOKUP(AF78:AF211,'base sif'!A:B,2,0)," ")</f>
        <v>30.581 - S. M. DO OESTE - AB.SUINOS/IND</v>
      </c>
      <c r="AK78" s="101" t="str">
        <f>IFERROR(VLOOKUP(C78,Plan1!A:E,3,0)," ")</f>
        <v>CONSIDERAR QUE VAMOS A ANTICIPAR PARA LA SEMANA DEL CIERRE - ESTAMOS AJUSTANDO VOLUMENES</v>
      </c>
      <c r="AL78" s="102">
        <f>IFERROR(VLOOKUP(C78,Plan1!A:E,4,0)," ")</f>
        <v>1</v>
      </c>
      <c r="AM78" s="102" t="str">
        <f>IFERROR(VLOOKUP(C78,Plan1!A:E,5,0)," ")</f>
        <v>PRODUCCIÓN</v>
      </c>
      <c r="AN78" s="102" t="str">
        <f>VLOOKUP(T78,Plan3!A:C,3,0)</f>
        <v>CHULETA CENTRO</v>
      </c>
    </row>
    <row r="79" spans="1:40" s="103" customFormat="1" ht="12.75" customHeight="1" x14ac:dyDescent="0.15">
      <c r="A79" s="92"/>
      <c r="B79" s="92" t="s">
        <v>2953</v>
      </c>
      <c r="C79" s="92" t="s">
        <v>3181</v>
      </c>
      <c r="D79" s="93">
        <v>7796</v>
      </c>
      <c r="E79" s="125">
        <v>45880</v>
      </c>
      <c r="F79" s="126">
        <v>45886</v>
      </c>
      <c r="G79" s="107">
        <v>33</v>
      </c>
      <c r="H79" s="118">
        <v>45884</v>
      </c>
      <c r="I79" s="107">
        <f t="shared" si="9"/>
        <v>33</v>
      </c>
      <c r="J79" s="107">
        <f t="shared" si="12"/>
        <v>0</v>
      </c>
      <c r="K79" s="120">
        <v>45900</v>
      </c>
      <c r="L79" s="121" t="s">
        <v>3426</v>
      </c>
      <c r="M79" s="122" t="s">
        <v>3580</v>
      </c>
      <c r="N79" s="128">
        <v>90614133</v>
      </c>
      <c r="O79" s="92" t="s">
        <v>1047</v>
      </c>
      <c r="P79" s="92" t="s">
        <v>189</v>
      </c>
      <c r="Q79" s="92" t="s">
        <v>190</v>
      </c>
      <c r="R79" s="92" t="s">
        <v>191</v>
      </c>
      <c r="S79" s="98">
        <v>586307</v>
      </c>
      <c r="T79" s="92" t="s">
        <v>13</v>
      </c>
      <c r="U79" s="92" t="s">
        <v>12</v>
      </c>
      <c r="V79" s="92" t="s">
        <v>438</v>
      </c>
      <c r="W79" s="96">
        <v>2490</v>
      </c>
      <c r="X79" s="172">
        <v>24000</v>
      </c>
      <c r="Y79" s="172">
        <v>23965.74</v>
      </c>
      <c r="Z79" s="98">
        <v>1600</v>
      </c>
      <c r="AA79" s="152">
        <v>45870</v>
      </c>
      <c r="AB79" s="152">
        <v>45870</v>
      </c>
      <c r="AC79" s="152">
        <v>45875</v>
      </c>
      <c r="AD79" s="97">
        <v>995103</v>
      </c>
      <c r="AE79" s="94"/>
      <c r="AF79" s="177">
        <v>15</v>
      </c>
      <c r="AG79" s="100"/>
      <c r="AH79" s="211" t="s">
        <v>655</v>
      </c>
      <c r="AI79" s="100" t="str">
        <f t="shared" ref="AI79:AI88" si="13">IF(AND(H:H&lt;=F:F,H:H&gt;=E:E),"PROGRAMADOS PARA EMBARQUE"," PROGRAMADOS FUERA DE LA SEMANA")</f>
        <v>PROGRAMADOS PARA EMBARQUE</v>
      </c>
      <c r="AJ79" s="100" t="str">
        <f>IFERROR(VLOOKUP(AF79:AF212,'base sif'!A:B,2,0)," ")</f>
        <v>30.475 - SEBERI - AB.SUINOS/IND.</v>
      </c>
      <c r="AK79" s="101" t="str">
        <f>IFERROR(VLOOKUP(C79,Plan1!A:E,3,0)," ")</f>
        <v xml:space="preserve"> </v>
      </c>
      <c r="AL79" s="102" t="str">
        <f>IFERROR(VLOOKUP(C79,Plan1!A:E,4,0)," ")</f>
        <v xml:space="preserve"> </v>
      </c>
      <c r="AM79" s="102" t="str">
        <f>IFERROR(VLOOKUP(C79,Plan1!A:E,5,0)," ")</f>
        <v xml:space="preserve"> </v>
      </c>
      <c r="AN79" s="102" t="str">
        <f>VLOOKUP(T79,Plan3!A:C,3,0)</f>
        <v>CHULETA VETADA</v>
      </c>
    </row>
    <row r="80" spans="1:40" s="103" customFormat="1" ht="12.75" customHeight="1" x14ac:dyDescent="0.15">
      <c r="A80" s="92"/>
      <c r="B80" s="92" t="s">
        <v>2953</v>
      </c>
      <c r="C80" s="92" t="s">
        <v>3182</v>
      </c>
      <c r="D80" s="93">
        <v>7796</v>
      </c>
      <c r="E80" s="125">
        <v>45880</v>
      </c>
      <c r="F80" s="126">
        <v>45886</v>
      </c>
      <c r="G80" s="107">
        <v>33</v>
      </c>
      <c r="H80" s="118">
        <v>45884</v>
      </c>
      <c r="I80" s="107">
        <f t="shared" si="9"/>
        <v>33</v>
      </c>
      <c r="J80" s="107">
        <f t="shared" si="12"/>
        <v>0</v>
      </c>
      <c r="K80" s="120">
        <v>45900</v>
      </c>
      <c r="L80" s="121" t="s">
        <v>3426</v>
      </c>
      <c r="M80" s="122" t="s">
        <v>3581</v>
      </c>
      <c r="N80" s="128">
        <v>19889767</v>
      </c>
      <c r="O80" s="92" t="s">
        <v>1047</v>
      </c>
      <c r="P80" s="92" t="s">
        <v>189</v>
      </c>
      <c r="Q80" s="92" t="s">
        <v>190</v>
      </c>
      <c r="R80" s="92" t="s">
        <v>191</v>
      </c>
      <c r="S80" s="98">
        <v>586307</v>
      </c>
      <c r="T80" s="92" t="s">
        <v>13</v>
      </c>
      <c r="U80" s="92" t="s">
        <v>12</v>
      </c>
      <c r="V80" s="92" t="s">
        <v>438</v>
      </c>
      <c r="W80" s="96">
        <v>2490</v>
      </c>
      <c r="X80" s="172">
        <v>24000</v>
      </c>
      <c r="Y80" s="172">
        <v>23936.75</v>
      </c>
      <c r="Z80" s="98">
        <v>1600</v>
      </c>
      <c r="AA80" s="152">
        <v>45873</v>
      </c>
      <c r="AB80" s="152">
        <v>45873</v>
      </c>
      <c r="AC80" s="152">
        <v>45876</v>
      </c>
      <c r="AD80" s="97">
        <v>995105</v>
      </c>
      <c r="AE80" s="94"/>
      <c r="AF80" s="177">
        <v>15</v>
      </c>
      <c r="AG80" s="100"/>
      <c r="AH80" s="211" t="s">
        <v>655</v>
      </c>
      <c r="AI80" s="100" t="str">
        <f t="shared" si="13"/>
        <v>PROGRAMADOS PARA EMBARQUE</v>
      </c>
      <c r="AJ80" s="100" t="str">
        <f>IFERROR(VLOOKUP(AF80:AF213,'base sif'!A:B,2,0)," ")</f>
        <v>30.475 - SEBERI - AB.SUINOS/IND.</v>
      </c>
      <c r="AK80" s="101" t="str">
        <f>IFERROR(VLOOKUP(C80,Plan1!A:E,3,0)," ")</f>
        <v xml:space="preserve"> </v>
      </c>
      <c r="AL80" s="102" t="str">
        <f>IFERROR(VLOOKUP(C80,Plan1!A:E,4,0)," ")</f>
        <v xml:space="preserve"> </v>
      </c>
      <c r="AM80" s="102" t="str">
        <f>IFERROR(VLOOKUP(C80,Plan1!A:E,5,0)," ")</f>
        <v xml:space="preserve"> </v>
      </c>
      <c r="AN80" s="102" t="str">
        <f>VLOOKUP(T80,Plan3!A:C,3,0)</f>
        <v>CHULETA VETADA</v>
      </c>
    </row>
    <row r="81" spans="1:40" s="103" customFormat="1" ht="12.75" customHeight="1" x14ac:dyDescent="0.15">
      <c r="A81" s="92"/>
      <c r="B81" s="92" t="s">
        <v>2953</v>
      </c>
      <c r="C81" s="92" t="s">
        <v>3186</v>
      </c>
      <c r="D81" s="93">
        <v>7796</v>
      </c>
      <c r="E81" s="125">
        <v>45884</v>
      </c>
      <c r="F81" s="126">
        <v>45893</v>
      </c>
      <c r="G81" s="107">
        <v>34</v>
      </c>
      <c r="H81" s="118">
        <v>45884</v>
      </c>
      <c r="I81" s="107">
        <f t="shared" si="9"/>
        <v>33</v>
      </c>
      <c r="J81" s="107">
        <f t="shared" si="12"/>
        <v>-1</v>
      </c>
      <c r="K81" s="120">
        <v>45900</v>
      </c>
      <c r="L81" s="121" t="s">
        <v>3426</v>
      </c>
      <c r="M81" s="122" t="s">
        <v>3778</v>
      </c>
      <c r="N81" s="128">
        <v>720953328</v>
      </c>
      <c r="O81" s="92" t="s">
        <v>103</v>
      </c>
      <c r="P81" s="92" t="s">
        <v>189</v>
      </c>
      <c r="Q81" s="92" t="s">
        <v>190</v>
      </c>
      <c r="R81" s="92" t="s">
        <v>191</v>
      </c>
      <c r="S81" s="98">
        <v>586307</v>
      </c>
      <c r="T81" s="92" t="s">
        <v>13</v>
      </c>
      <c r="U81" s="92" t="s">
        <v>12</v>
      </c>
      <c r="V81" s="92" t="s">
        <v>438</v>
      </c>
      <c r="W81" s="96">
        <v>2490</v>
      </c>
      <c r="X81" s="172">
        <v>24000</v>
      </c>
      <c r="Y81" s="172">
        <v>23999.42</v>
      </c>
      <c r="Z81" s="98">
        <v>1600</v>
      </c>
      <c r="AA81" s="152">
        <v>45875</v>
      </c>
      <c r="AB81" s="152">
        <v>45875</v>
      </c>
      <c r="AC81" s="152">
        <v>45876</v>
      </c>
      <c r="AD81" s="97">
        <v>995080</v>
      </c>
      <c r="AE81" s="94"/>
      <c r="AF81" s="177">
        <v>3392</v>
      </c>
      <c r="AG81" s="100" t="s">
        <v>3779</v>
      </c>
      <c r="AH81" s="211" t="s">
        <v>655</v>
      </c>
      <c r="AI81" s="100" t="str">
        <f t="shared" si="13"/>
        <v>PROGRAMADOS PARA EMBARQUE</v>
      </c>
      <c r="AJ81" s="100" t="str">
        <f>IFERROR(VLOOKUP(AF81:AF214,'base sif'!A:B,2,0)," ")</f>
        <v>30.633 - ITAPIRANGA - AB. SUINOS</v>
      </c>
      <c r="AK81" s="101" t="str">
        <f>IFERROR(VLOOKUP(C81,Plan1!A:E,3,0)," ")</f>
        <v xml:space="preserve"> </v>
      </c>
      <c r="AL81" s="102" t="str">
        <f>IFERROR(VLOOKUP(C81,Plan1!A:E,4,0)," ")</f>
        <v xml:space="preserve"> </v>
      </c>
      <c r="AM81" s="102" t="str">
        <f>IFERROR(VLOOKUP(C81,Plan1!A:E,5,0)," ")</f>
        <v xml:space="preserve"> </v>
      </c>
      <c r="AN81" s="102" t="str">
        <f>VLOOKUP(T81,Plan3!A:C,3,0)</f>
        <v>CHULETA VETADA</v>
      </c>
    </row>
    <row r="82" spans="1:40" s="103" customFormat="1" ht="12.75" customHeight="1" x14ac:dyDescent="0.15">
      <c r="A82" s="92"/>
      <c r="B82" s="92" t="s">
        <v>2953</v>
      </c>
      <c r="C82" s="92" t="s">
        <v>3191</v>
      </c>
      <c r="D82" s="93">
        <v>7797</v>
      </c>
      <c r="E82" s="125">
        <v>45884</v>
      </c>
      <c r="F82" s="126">
        <v>45893</v>
      </c>
      <c r="G82" s="107">
        <v>34</v>
      </c>
      <c r="H82" s="118">
        <v>45884</v>
      </c>
      <c r="I82" s="107">
        <f t="shared" si="9"/>
        <v>33</v>
      </c>
      <c r="J82" s="107">
        <f t="shared" si="12"/>
        <v>-1</v>
      </c>
      <c r="K82" s="120">
        <v>45900</v>
      </c>
      <c r="L82" s="121" t="s">
        <v>3426</v>
      </c>
      <c r="M82" s="122" t="s">
        <v>3780</v>
      </c>
      <c r="N82" s="128">
        <v>720968797</v>
      </c>
      <c r="O82" s="92" t="s">
        <v>103</v>
      </c>
      <c r="P82" s="92" t="s">
        <v>189</v>
      </c>
      <c r="Q82" s="92" t="s">
        <v>190</v>
      </c>
      <c r="R82" s="92" t="s">
        <v>191</v>
      </c>
      <c r="S82" s="98">
        <v>70130</v>
      </c>
      <c r="T82" s="92" t="s">
        <v>11</v>
      </c>
      <c r="U82" s="92" t="s">
        <v>37</v>
      </c>
      <c r="V82" s="92" t="s">
        <v>438</v>
      </c>
      <c r="W82" s="96">
        <v>2290</v>
      </c>
      <c r="X82" s="172">
        <v>24000</v>
      </c>
      <c r="Y82" s="172">
        <v>23773.35</v>
      </c>
      <c r="Z82" s="98">
        <v>1548.3870999999999</v>
      </c>
      <c r="AA82" s="152">
        <v>45877</v>
      </c>
      <c r="AB82" s="152">
        <v>45877</v>
      </c>
      <c r="AC82" s="152">
        <v>45880</v>
      </c>
      <c r="AD82" s="97">
        <v>1000780</v>
      </c>
      <c r="AE82" s="94"/>
      <c r="AF82" s="177">
        <v>490</v>
      </c>
      <c r="AG82" s="100" t="s">
        <v>3781</v>
      </c>
      <c r="AH82" s="211" t="s">
        <v>655</v>
      </c>
      <c r="AI82" s="100" t="str">
        <f t="shared" si="13"/>
        <v>PROGRAMADOS PARA EMBARQUE</v>
      </c>
      <c r="AJ82" s="100" t="str">
        <f>IFERROR(VLOOKUP(AF82:AF215,'base sif'!A:B,2,0)," ")</f>
        <v>30.136 - SEARA</v>
      </c>
      <c r="AK82" s="101" t="str">
        <f>IFERROR(VLOOKUP(C82,Plan1!A:E,3,0)," ")</f>
        <v xml:space="preserve"> </v>
      </c>
      <c r="AL82" s="102" t="str">
        <f>IFERROR(VLOOKUP(C82,Plan1!A:E,4,0)," ")</f>
        <v xml:space="preserve"> </v>
      </c>
      <c r="AM82" s="102" t="str">
        <f>IFERROR(VLOOKUP(C82,Plan1!A:E,5,0)," ")</f>
        <v xml:space="preserve"> </v>
      </c>
      <c r="AN82" s="102" t="str">
        <f>VLOOKUP(T82,Plan3!A:C,3,0)</f>
        <v>CHULETA CENTRO</v>
      </c>
    </row>
    <row r="83" spans="1:40" s="103" customFormat="1" ht="12.75" customHeight="1" x14ac:dyDescent="0.15">
      <c r="A83" s="92"/>
      <c r="B83" s="92" t="s">
        <v>2953</v>
      </c>
      <c r="C83" s="92" t="s">
        <v>3194</v>
      </c>
      <c r="D83" s="93">
        <v>7799</v>
      </c>
      <c r="E83" s="125">
        <v>45880</v>
      </c>
      <c r="F83" s="126">
        <v>45886</v>
      </c>
      <c r="G83" s="107">
        <v>33</v>
      </c>
      <c r="H83" s="118">
        <v>45884</v>
      </c>
      <c r="I83" s="107">
        <f t="shared" si="9"/>
        <v>33</v>
      </c>
      <c r="J83" s="107">
        <f t="shared" si="12"/>
        <v>0</v>
      </c>
      <c r="K83" s="120">
        <v>45900</v>
      </c>
      <c r="L83" s="121" t="s">
        <v>3426</v>
      </c>
      <c r="M83" s="122" t="s">
        <v>3782</v>
      </c>
      <c r="N83" s="128">
        <v>24291592</v>
      </c>
      <c r="O83" s="92" t="s">
        <v>1047</v>
      </c>
      <c r="P83" s="92" t="s">
        <v>189</v>
      </c>
      <c r="Q83" s="92" t="s">
        <v>190</v>
      </c>
      <c r="R83" s="92" t="s">
        <v>191</v>
      </c>
      <c r="S83" s="98">
        <v>994264</v>
      </c>
      <c r="T83" s="92" t="s">
        <v>102</v>
      </c>
      <c r="U83" s="92" t="s">
        <v>59</v>
      </c>
      <c r="V83" s="92" t="s">
        <v>438</v>
      </c>
      <c r="W83" s="96">
        <v>2840</v>
      </c>
      <c r="X83" s="172">
        <v>24000</v>
      </c>
      <c r="Y83" s="172">
        <v>23995.24</v>
      </c>
      <c r="Z83" s="98">
        <v>1333.3333299999999</v>
      </c>
      <c r="AA83" s="152">
        <v>45874</v>
      </c>
      <c r="AB83" s="152">
        <v>45874</v>
      </c>
      <c r="AC83" s="152">
        <v>45877</v>
      </c>
      <c r="AD83" s="97">
        <v>995074</v>
      </c>
      <c r="AE83" s="94"/>
      <c r="AF83" s="177">
        <v>15</v>
      </c>
      <c r="AG83" s="100"/>
      <c r="AH83" s="211" t="s">
        <v>655</v>
      </c>
      <c r="AI83" s="100" t="str">
        <f t="shared" si="13"/>
        <v>PROGRAMADOS PARA EMBARQUE</v>
      </c>
      <c r="AJ83" s="100" t="str">
        <f>IFERROR(VLOOKUP(AF83:AF216,'base sif'!A:B,2,0)," ")</f>
        <v>30.475 - SEBERI - AB.SUINOS/IND.</v>
      </c>
      <c r="AK83" s="101" t="str">
        <f>IFERROR(VLOOKUP(C83,Plan1!A:E,3,0)," ")</f>
        <v xml:space="preserve"> </v>
      </c>
      <c r="AL83" s="102" t="str">
        <f>IFERROR(VLOOKUP(C83,Plan1!A:E,4,0)," ")</f>
        <v xml:space="preserve"> </v>
      </c>
      <c r="AM83" s="102" t="str">
        <f>IFERROR(VLOOKUP(C83,Plan1!A:E,5,0)," ")</f>
        <v xml:space="preserve"> </v>
      </c>
      <c r="AN83" s="102" t="str">
        <f>VLOOKUP(T83,Plan3!A:C,3,0)</f>
        <v xml:space="preserve"> PULPA PIERNA</v>
      </c>
    </row>
    <row r="84" spans="1:40" s="103" customFormat="1" ht="12.75" customHeight="1" x14ac:dyDescent="0.15">
      <c r="A84" s="92"/>
      <c r="B84" s="92" t="s">
        <v>2953</v>
      </c>
      <c r="C84" s="92" t="s">
        <v>3195</v>
      </c>
      <c r="D84" s="93">
        <v>7799</v>
      </c>
      <c r="E84" s="125">
        <v>45884</v>
      </c>
      <c r="F84" s="126">
        <v>45893</v>
      </c>
      <c r="G84" s="107">
        <v>34</v>
      </c>
      <c r="H84" s="118">
        <v>45884</v>
      </c>
      <c r="I84" s="107">
        <f t="shared" si="9"/>
        <v>33</v>
      </c>
      <c r="J84" s="107">
        <f t="shared" si="12"/>
        <v>-1</v>
      </c>
      <c r="K84" s="120">
        <v>45900</v>
      </c>
      <c r="L84" s="121" t="s">
        <v>3426</v>
      </c>
      <c r="M84" s="122" t="s">
        <v>3783</v>
      </c>
      <c r="N84" s="128">
        <v>720953318</v>
      </c>
      <c r="O84" s="92" t="s">
        <v>103</v>
      </c>
      <c r="P84" s="92" t="s">
        <v>189</v>
      </c>
      <c r="Q84" s="92" t="s">
        <v>190</v>
      </c>
      <c r="R84" s="92" t="s">
        <v>191</v>
      </c>
      <c r="S84" s="98">
        <v>994264</v>
      </c>
      <c r="T84" s="92" t="s">
        <v>102</v>
      </c>
      <c r="U84" s="92" t="s">
        <v>59</v>
      </c>
      <c r="V84" s="92" t="s">
        <v>438</v>
      </c>
      <c r="W84" s="96">
        <v>2840</v>
      </c>
      <c r="X84" s="172">
        <v>24000</v>
      </c>
      <c r="Y84" s="172">
        <v>23981.18</v>
      </c>
      <c r="Z84" s="98">
        <v>1333.3333299999999</v>
      </c>
      <c r="AA84" s="152">
        <v>45874</v>
      </c>
      <c r="AB84" s="152">
        <v>45874</v>
      </c>
      <c r="AC84" s="152">
        <v>45877</v>
      </c>
      <c r="AD84" s="97">
        <v>995076</v>
      </c>
      <c r="AE84" s="94"/>
      <c r="AF84" s="177">
        <v>15</v>
      </c>
      <c r="AG84" s="100" t="s">
        <v>3784</v>
      </c>
      <c r="AH84" s="211" t="s">
        <v>655</v>
      </c>
      <c r="AI84" s="100" t="str">
        <f t="shared" si="13"/>
        <v>PROGRAMADOS PARA EMBARQUE</v>
      </c>
      <c r="AJ84" s="100" t="str">
        <f>IFERROR(VLOOKUP(AF84:AF217,'base sif'!A:B,2,0)," ")</f>
        <v>30.475 - SEBERI - AB.SUINOS/IND.</v>
      </c>
      <c r="AK84" s="101" t="str">
        <f>IFERROR(VLOOKUP(C84,Plan1!A:E,3,0)," ")</f>
        <v xml:space="preserve"> </v>
      </c>
      <c r="AL84" s="102" t="str">
        <f>IFERROR(VLOOKUP(C84,Plan1!A:E,4,0)," ")</f>
        <v xml:space="preserve"> </v>
      </c>
      <c r="AM84" s="102" t="str">
        <f>IFERROR(VLOOKUP(C84,Plan1!A:E,5,0)," ")</f>
        <v xml:space="preserve"> </v>
      </c>
      <c r="AN84" s="102" t="str">
        <f>VLOOKUP(T84,Plan3!A:C,3,0)</f>
        <v xml:space="preserve"> PULPA PIERNA</v>
      </c>
    </row>
    <row r="85" spans="1:40" s="103" customFormat="1" ht="12.75" customHeight="1" x14ac:dyDescent="0.15">
      <c r="A85" s="92"/>
      <c r="B85" s="92" t="s">
        <v>2953</v>
      </c>
      <c r="C85" s="92" t="s">
        <v>3183</v>
      </c>
      <c r="D85" s="93">
        <v>7799</v>
      </c>
      <c r="E85" s="125">
        <v>45884</v>
      </c>
      <c r="F85" s="126">
        <v>45900</v>
      </c>
      <c r="G85" s="107">
        <v>35</v>
      </c>
      <c r="H85" s="118">
        <v>45884</v>
      </c>
      <c r="I85" s="107">
        <f t="shared" si="9"/>
        <v>33</v>
      </c>
      <c r="J85" s="107">
        <f t="shared" si="12"/>
        <v>-2</v>
      </c>
      <c r="K85" s="120">
        <v>45900</v>
      </c>
      <c r="L85" s="121" t="s">
        <v>3426</v>
      </c>
      <c r="M85" s="122" t="s">
        <v>3785</v>
      </c>
      <c r="N85" s="128">
        <v>720973218</v>
      </c>
      <c r="O85" s="92" t="s">
        <v>103</v>
      </c>
      <c r="P85" s="92" t="s">
        <v>189</v>
      </c>
      <c r="Q85" s="92" t="s">
        <v>190</v>
      </c>
      <c r="R85" s="92" t="s">
        <v>191</v>
      </c>
      <c r="S85" s="98">
        <v>994264</v>
      </c>
      <c r="T85" s="92" t="s">
        <v>102</v>
      </c>
      <c r="U85" s="92" t="s">
        <v>59</v>
      </c>
      <c r="V85" s="92" t="s">
        <v>438</v>
      </c>
      <c r="W85" s="96">
        <v>2840</v>
      </c>
      <c r="X85" s="172">
        <v>24000</v>
      </c>
      <c r="Y85" s="172">
        <v>23889.360000000001</v>
      </c>
      <c r="Z85" s="98">
        <v>1333.3333299999999</v>
      </c>
      <c r="AA85" s="152">
        <v>45880</v>
      </c>
      <c r="AB85" s="152">
        <v>45877</v>
      </c>
      <c r="AC85" s="152"/>
      <c r="AD85" s="97">
        <v>995347</v>
      </c>
      <c r="AE85" s="94"/>
      <c r="AF85" s="177">
        <v>15</v>
      </c>
      <c r="AG85" s="100" t="s">
        <v>3786</v>
      </c>
      <c r="AH85" s="211" t="s">
        <v>655</v>
      </c>
      <c r="AI85" s="100" t="str">
        <f t="shared" si="13"/>
        <v>PROGRAMADOS PARA EMBARQUE</v>
      </c>
      <c r="AJ85" s="100" t="str">
        <f>IFERROR(VLOOKUP(AF85:AF218,'base sif'!A:B,2,0)," ")</f>
        <v>30.475 - SEBERI - AB.SUINOS/IND.</v>
      </c>
      <c r="AK85" s="101" t="str">
        <f>IFERROR(VLOOKUP(C85,Plan1!A:E,3,0)," ")</f>
        <v xml:space="preserve"> </v>
      </c>
      <c r="AL85" s="102" t="str">
        <f>IFERROR(VLOOKUP(C85,Plan1!A:E,4,0)," ")</f>
        <v xml:space="preserve"> </v>
      </c>
      <c r="AM85" s="102" t="str">
        <f>IFERROR(VLOOKUP(C85,Plan1!A:E,5,0)," ")</f>
        <v xml:space="preserve"> </v>
      </c>
      <c r="AN85" s="102" t="str">
        <f>VLOOKUP(T85,Plan3!A:C,3,0)</f>
        <v xml:space="preserve"> PULPA PIERNA</v>
      </c>
    </row>
    <row r="86" spans="1:40" s="103" customFormat="1" ht="12.75" customHeight="1" x14ac:dyDescent="0.15">
      <c r="A86" s="92"/>
      <c r="B86" s="92" t="s">
        <v>2953</v>
      </c>
      <c r="C86" s="92" t="s">
        <v>3187</v>
      </c>
      <c r="D86" s="93">
        <v>7796</v>
      </c>
      <c r="E86" s="125">
        <v>45887</v>
      </c>
      <c r="F86" s="126">
        <v>45893</v>
      </c>
      <c r="G86" s="107">
        <v>34</v>
      </c>
      <c r="H86" s="118">
        <v>45891</v>
      </c>
      <c r="I86" s="107">
        <f t="shared" si="9"/>
        <v>34</v>
      </c>
      <c r="J86" s="107">
        <f t="shared" si="12"/>
        <v>0</v>
      </c>
      <c r="K86" s="120">
        <v>45907</v>
      </c>
      <c r="L86" s="121" t="s">
        <v>659</v>
      </c>
      <c r="M86" s="122" t="s">
        <v>1028</v>
      </c>
      <c r="N86" s="128">
        <v>720968796</v>
      </c>
      <c r="O86" s="92" t="s">
        <v>103</v>
      </c>
      <c r="P86" s="92" t="s">
        <v>189</v>
      </c>
      <c r="Q86" s="92" t="s">
        <v>190</v>
      </c>
      <c r="R86" s="92" t="s">
        <v>191</v>
      </c>
      <c r="S86" s="98">
        <v>586307</v>
      </c>
      <c r="T86" s="92" t="s">
        <v>13</v>
      </c>
      <c r="U86" s="92" t="s">
        <v>12</v>
      </c>
      <c r="V86" s="92" t="s">
        <v>438</v>
      </c>
      <c r="W86" s="96">
        <v>2490</v>
      </c>
      <c r="X86" s="172">
        <v>24000</v>
      </c>
      <c r="Y86" s="172">
        <v>24000</v>
      </c>
      <c r="Z86" s="98">
        <v>1600</v>
      </c>
      <c r="AA86" s="152">
        <v>45882</v>
      </c>
      <c r="AB86" s="152"/>
      <c r="AC86" s="152"/>
      <c r="AD86" s="97">
        <v>995086</v>
      </c>
      <c r="AE86" s="94"/>
      <c r="AF86" s="177">
        <v>60</v>
      </c>
      <c r="AG86" s="100"/>
      <c r="AH86" s="211" t="s">
        <v>655</v>
      </c>
      <c r="AI86" s="100" t="str">
        <f t="shared" si="13"/>
        <v>PROGRAMADOS PARA EMBARQUE</v>
      </c>
      <c r="AJ86" s="100" t="str">
        <f>IFERROR(VLOOKUP(AF86:AF219,'base sif'!A:B,2,0)," ")</f>
        <v>30.918 - TRES PASSOS - AB.SUINOS/IND.</v>
      </c>
      <c r="AK86" s="101" t="str">
        <f>IFERROR(VLOOKUP(C86,Plan1!A:E,3,0)," ")</f>
        <v xml:space="preserve"> </v>
      </c>
      <c r="AL86" s="102" t="str">
        <f>IFERROR(VLOOKUP(C86,Plan1!A:E,4,0)," ")</f>
        <v xml:space="preserve"> </v>
      </c>
      <c r="AM86" s="102" t="str">
        <f>IFERROR(VLOOKUP(C86,Plan1!A:E,5,0)," ")</f>
        <v xml:space="preserve"> </v>
      </c>
      <c r="AN86" s="102" t="str">
        <f>VLOOKUP(T86,Plan3!A:C,3,0)</f>
        <v>CHULETA VETADA</v>
      </c>
    </row>
    <row r="87" spans="1:40" s="103" customFormat="1" ht="12.75" customHeight="1" x14ac:dyDescent="0.15">
      <c r="A87" s="92"/>
      <c r="B87" s="92" t="s">
        <v>2953</v>
      </c>
      <c r="C87" s="92" t="s">
        <v>3192</v>
      </c>
      <c r="D87" s="93">
        <v>7797</v>
      </c>
      <c r="E87" s="125">
        <v>45891</v>
      </c>
      <c r="F87" s="126">
        <v>45900</v>
      </c>
      <c r="G87" s="107">
        <v>35</v>
      </c>
      <c r="H87" s="118">
        <v>45891</v>
      </c>
      <c r="I87" s="107">
        <f t="shared" si="9"/>
        <v>34</v>
      </c>
      <c r="J87" s="107">
        <f t="shared" si="12"/>
        <v>-1</v>
      </c>
      <c r="K87" s="120">
        <v>45907</v>
      </c>
      <c r="L87" s="121" t="s">
        <v>659</v>
      </c>
      <c r="M87" s="122" t="s">
        <v>1028</v>
      </c>
      <c r="N87" s="128">
        <v>721009723</v>
      </c>
      <c r="O87" s="92" t="s">
        <v>103</v>
      </c>
      <c r="P87" s="92" t="s">
        <v>189</v>
      </c>
      <c r="Q87" s="92" t="s">
        <v>190</v>
      </c>
      <c r="R87" s="92" t="s">
        <v>191</v>
      </c>
      <c r="S87" s="98">
        <v>70130</v>
      </c>
      <c r="T87" s="92" t="s">
        <v>11</v>
      </c>
      <c r="U87" s="92" t="s">
        <v>37</v>
      </c>
      <c r="V87" s="92" t="s">
        <v>438</v>
      </c>
      <c r="W87" s="96">
        <v>2290</v>
      </c>
      <c r="X87" s="172">
        <v>24000</v>
      </c>
      <c r="Y87" s="172">
        <v>24000</v>
      </c>
      <c r="Z87" s="98">
        <v>1548.3870999999999</v>
      </c>
      <c r="AA87" s="152">
        <v>45884</v>
      </c>
      <c r="AB87" s="152"/>
      <c r="AC87" s="152"/>
      <c r="AD87" s="97">
        <v>1003928</v>
      </c>
      <c r="AE87" s="94"/>
      <c r="AF87" s="177">
        <v>3237</v>
      </c>
      <c r="AG87" s="100"/>
      <c r="AH87" s="211" t="s">
        <v>655</v>
      </c>
      <c r="AI87" s="100" t="str">
        <f t="shared" si="13"/>
        <v>PROGRAMADOS PARA EMBARQUE</v>
      </c>
      <c r="AJ87" s="100" t="str">
        <f>IFERROR(VLOOKUP(AF87:AF220,'base sif'!A:B,2,0)," ")</f>
        <v>30.581 - S. M. DO OESTE - AB.SUINOS/IND</v>
      </c>
      <c r="AK87" s="101" t="str">
        <f>IFERROR(VLOOKUP(C87,Plan1!A:E,3,0)," ")</f>
        <v xml:space="preserve"> </v>
      </c>
      <c r="AL87" s="102" t="str">
        <f>IFERROR(VLOOKUP(C87,Plan1!A:E,4,0)," ")</f>
        <v xml:space="preserve"> </v>
      </c>
      <c r="AM87" s="102" t="str">
        <f>IFERROR(VLOOKUP(C87,Plan1!A:E,5,0)," ")</f>
        <v xml:space="preserve"> </v>
      </c>
      <c r="AN87" s="102" t="str">
        <f>VLOOKUP(T87,Plan3!A:C,3,0)</f>
        <v>CHULETA CENTRO</v>
      </c>
    </row>
    <row r="88" spans="1:40" s="103" customFormat="1" ht="12.75" customHeight="1" x14ac:dyDescent="0.15">
      <c r="A88" s="92"/>
      <c r="B88" s="92" t="s">
        <v>2953</v>
      </c>
      <c r="C88" s="92" t="s">
        <v>3188</v>
      </c>
      <c r="D88" s="93">
        <v>7796</v>
      </c>
      <c r="E88" s="125">
        <v>45894</v>
      </c>
      <c r="F88" s="126">
        <v>45900</v>
      </c>
      <c r="G88" s="107">
        <v>35</v>
      </c>
      <c r="H88" s="118">
        <v>45898</v>
      </c>
      <c r="I88" s="107">
        <f t="shared" si="9"/>
        <v>35</v>
      </c>
      <c r="J88" s="107">
        <f t="shared" si="12"/>
        <v>0</v>
      </c>
      <c r="K88" s="120">
        <v>45914</v>
      </c>
      <c r="L88" s="121" t="s">
        <v>699</v>
      </c>
      <c r="M88" s="122" t="s">
        <v>1028</v>
      </c>
      <c r="N88" s="128">
        <v>720973219</v>
      </c>
      <c r="O88" s="92" t="s">
        <v>103</v>
      </c>
      <c r="P88" s="92" t="s">
        <v>189</v>
      </c>
      <c r="Q88" s="92" t="s">
        <v>190</v>
      </c>
      <c r="R88" s="92" t="s">
        <v>191</v>
      </c>
      <c r="S88" s="98">
        <v>586307</v>
      </c>
      <c r="T88" s="92" t="s">
        <v>13</v>
      </c>
      <c r="U88" s="92" t="s">
        <v>12</v>
      </c>
      <c r="V88" s="92" t="s">
        <v>438</v>
      </c>
      <c r="W88" s="96">
        <v>2490</v>
      </c>
      <c r="X88" s="172">
        <v>24000</v>
      </c>
      <c r="Y88" s="172">
        <v>24000</v>
      </c>
      <c r="Z88" s="98">
        <v>1600</v>
      </c>
      <c r="AA88" s="152">
        <v>45887</v>
      </c>
      <c r="AB88" s="152"/>
      <c r="AC88" s="152"/>
      <c r="AD88" s="97">
        <v>995094</v>
      </c>
      <c r="AE88" s="94"/>
      <c r="AF88" s="177">
        <v>60</v>
      </c>
      <c r="AG88" s="100"/>
      <c r="AH88" s="211" t="s">
        <v>655</v>
      </c>
      <c r="AI88" s="100" t="str">
        <f t="shared" si="13"/>
        <v>PROGRAMADOS PARA EMBARQUE</v>
      </c>
      <c r="AJ88" s="100" t="str">
        <f>IFERROR(VLOOKUP(AF88:AF221,'base sif'!A:B,2,0)," ")</f>
        <v>30.918 - TRES PASSOS - AB.SUINOS/IND.</v>
      </c>
      <c r="AK88" s="101" t="str">
        <f>IFERROR(VLOOKUP(C88,Plan1!A:E,3,0)," ")</f>
        <v xml:space="preserve"> </v>
      </c>
      <c r="AL88" s="102"/>
      <c r="AM88" s="102"/>
      <c r="AN88" s="102" t="str">
        <f>VLOOKUP(T88,Plan3!A:C,3,0)</f>
        <v>CHULETA VETADA</v>
      </c>
    </row>
  </sheetData>
  <autoFilter ref="A2:AN88"/>
  <sortState ref="A3:AJ53">
    <sortCondition ref="B2"/>
  </sortState>
  <conditionalFormatting sqref="C2:D2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workbookViewId="0">
      <selection activeCell="A5" sqref="A5"/>
    </sheetView>
  </sheetViews>
  <sheetFormatPr defaultRowHeight="14.5" x14ac:dyDescent="0.35"/>
  <cols>
    <col min="1" max="1" width="6.81640625" bestFit="1" customWidth="1"/>
    <col min="2" max="2" width="71.453125" bestFit="1" customWidth="1"/>
    <col min="3" max="3" width="69.26953125" bestFit="1" customWidth="1"/>
  </cols>
  <sheetData>
    <row r="1" spans="1:3" x14ac:dyDescent="0.35">
      <c r="A1" s="30" t="s">
        <v>23</v>
      </c>
      <c r="B1" s="30" t="s">
        <v>22</v>
      </c>
      <c r="C1" s="30" t="s">
        <v>22</v>
      </c>
    </row>
    <row r="2" spans="1:3" x14ac:dyDescent="0.35">
      <c r="A2" s="31" t="s">
        <v>11</v>
      </c>
      <c r="B2" s="31" t="s">
        <v>37</v>
      </c>
      <c r="C2" s="31" t="s">
        <v>1450</v>
      </c>
    </row>
    <row r="3" spans="1:3" x14ac:dyDescent="0.35">
      <c r="A3" s="31" t="s">
        <v>13</v>
      </c>
      <c r="B3" s="31" t="s">
        <v>12</v>
      </c>
      <c r="C3" s="31" t="s">
        <v>1451</v>
      </c>
    </row>
    <row r="4" spans="1:3" x14ac:dyDescent="0.35">
      <c r="A4" s="31" t="s">
        <v>2519</v>
      </c>
      <c r="B4" s="31" t="s">
        <v>59</v>
      </c>
      <c r="C4" s="31" t="s">
        <v>1452</v>
      </c>
    </row>
    <row r="5" spans="1:3" x14ac:dyDescent="0.35">
      <c r="A5" s="31" t="s">
        <v>102</v>
      </c>
      <c r="B5" s="31" t="s">
        <v>59</v>
      </c>
      <c r="C5" s="31" t="s">
        <v>1452</v>
      </c>
    </row>
    <row r="6" spans="1:3" x14ac:dyDescent="0.35">
      <c r="A6" s="31" t="s">
        <v>71</v>
      </c>
      <c r="B6" s="31" t="s">
        <v>82</v>
      </c>
      <c r="C6" s="31" t="s">
        <v>1453</v>
      </c>
    </row>
    <row r="7" spans="1:3" x14ac:dyDescent="0.35">
      <c r="A7" s="31" t="s">
        <v>1390</v>
      </c>
      <c r="B7" s="31" t="s">
        <v>1391</v>
      </c>
      <c r="C7" s="31" t="s">
        <v>1454</v>
      </c>
    </row>
    <row r="8" spans="1:3" x14ac:dyDescent="0.35">
      <c r="A8" s="31" t="s">
        <v>1392</v>
      </c>
      <c r="B8" s="31" t="s">
        <v>1393</v>
      </c>
      <c r="C8" s="31" t="s">
        <v>1455</v>
      </c>
    </row>
    <row r="9" spans="1:3" x14ac:dyDescent="0.35">
      <c r="A9" s="31" t="s">
        <v>58</v>
      </c>
      <c r="B9" s="31" t="s">
        <v>59</v>
      </c>
      <c r="C9" s="31" t="s">
        <v>1456</v>
      </c>
    </row>
    <row r="10" spans="1:3" x14ac:dyDescent="0.35">
      <c r="A10" s="31" t="s">
        <v>317</v>
      </c>
      <c r="B10" s="31" t="s">
        <v>318</v>
      </c>
      <c r="C10" s="31" t="s">
        <v>1455</v>
      </c>
    </row>
    <row r="11" spans="1:3" x14ac:dyDescent="0.35">
      <c r="A11" s="31" t="s">
        <v>1395</v>
      </c>
      <c r="B11" s="31" t="s">
        <v>1394</v>
      </c>
      <c r="C11" s="31" t="s">
        <v>1466</v>
      </c>
    </row>
    <row r="12" spans="1:3" x14ac:dyDescent="0.35">
      <c r="A12" s="31" t="s">
        <v>48</v>
      </c>
      <c r="B12" s="31" t="s">
        <v>1254</v>
      </c>
      <c r="C12" s="31" t="s">
        <v>1457</v>
      </c>
    </row>
    <row r="13" spans="1:3" x14ac:dyDescent="0.35">
      <c r="A13" s="31" t="s">
        <v>980</v>
      </c>
      <c r="B13" s="31" t="s">
        <v>52</v>
      </c>
      <c r="C13" s="31" t="s">
        <v>1458</v>
      </c>
    </row>
    <row r="14" spans="1:3" x14ac:dyDescent="0.35">
      <c r="A14" s="31" t="s">
        <v>108</v>
      </c>
      <c r="B14" s="31" t="s">
        <v>1254</v>
      </c>
      <c r="C14" s="31" t="s">
        <v>1459</v>
      </c>
    </row>
    <row r="15" spans="1:3" x14ac:dyDescent="0.35">
      <c r="A15" s="31" t="s">
        <v>216</v>
      </c>
      <c r="B15" s="31" t="s">
        <v>217</v>
      </c>
      <c r="C15" s="31" t="s">
        <v>1460</v>
      </c>
    </row>
    <row r="16" spans="1:3" x14ac:dyDescent="0.35">
      <c r="A16" s="31" t="s">
        <v>39</v>
      </c>
      <c r="B16" s="31" t="s">
        <v>40</v>
      </c>
      <c r="C16" s="31" t="s">
        <v>1461</v>
      </c>
    </row>
    <row r="17" spans="1:3" x14ac:dyDescent="0.35">
      <c r="A17" s="31" t="s">
        <v>171</v>
      </c>
      <c r="B17" s="31" t="s">
        <v>1404</v>
      </c>
      <c r="C17" s="31" t="s">
        <v>1462</v>
      </c>
    </row>
    <row r="18" spans="1:3" x14ac:dyDescent="0.35">
      <c r="A18" s="31" t="s">
        <v>402</v>
      </c>
      <c r="B18" s="31" t="s">
        <v>217</v>
      </c>
      <c r="C18" s="31" t="s">
        <v>1459</v>
      </c>
    </row>
    <row r="19" spans="1:3" x14ac:dyDescent="0.35">
      <c r="A19" s="31" t="s">
        <v>392</v>
      </c>
      <c r="B19" s="31" t="s">
        <v>217</v>
      </c>
      <c r="C19" s="31" t="s">
        <v>1463</v>
      </c>
    </row>
    <row r="20" spans="1:3" x14ac:dyDescent="0.35">
      <c r="A20" s="31" t="s">
        <v>342</v>
      </c>
      <c r="B20" s="31" t="s">
        <v>217</v>
      </c>
      <c r="C20" s="31" t="s">
        <v>1464</v>
      </c>
    </row>
    <row r="21" spans="1:3" x14ac:dyDescent="0.35">
      <c r="A21" s="31" t="s">
        <v>340</v>
      </c>
      <c r="B21" s="31" t="s">
        <v>217</v>
      </c>
      <c r="C21" s="31" t="s">
        <v>1457</v>
      </c>
    </row>
    <row r="22" spans="1:3" x14ac:dyDescent="0.35">
      <c r="A22" s="31" t="s">
        <v>489</v>
      </c>
      <c r="B22" s="31" t="s">
        <v>119</v>
      </c>
      <c r="C22" s="31" t="s">
        <v>1465</v>
      </c>
    </row>
    <row r="23" spans="1:3" x14ac:dyDescent="0.35">
      <c r="A23" s="31" t="s">
        <v>1405</v>
      </c>
      <c r="B23" s="31" t="s">
        <v>490</v>
      </c>
      <c r="C23" s="31" t="s">
        <v>1467</v>
      </c>
    </row>
    <row r="24" spans="1:3" x14ac:dyDescent="0.35">
      <c r="A24" s="31" t="s">
        <v>1406</v>
      </c>
      <c r="B24" s="31" t="s">
        <v>217</v>
      </c>
      <c r="C24" s="31" t="s">
        <v>1468</v>
      </c>
    </row>
    <row r="25" spans="1:3" x14ac:dyDescent="0.35">
      <c r="A25" s="31" t="s">
        <v>1407</v>
      </c>
      <c r="B25" s="31" t="s">
        <v>217</v>
      </c>
      <c r="C25" s="31" t="s">
        <v>1469</v>
      </c>
    </row>
    <row r="26" spans="1:3" x14ac:dyDescent="0.35">
      <c r="A26" s="31" t="s">
        <v>674</v>
      </c>
      <c r="B26" s="31" t="s">
        <v>217</v>
      </c>
      <c r="C26" s="31" t="s">
        <v>1459</v>
      </c>
    </row>
    <row r="27" spans="1:3" x14ac:dyDescent="0.35">
      <c r="A27" s="31" t="s">
        <v>140</v>
      </c>
      <c r="B27" s="31" t="s">
        <v>1389</v>
      </c>
      <c r="C27" s="31" t="s">
        <v>1507</v>
      </c>
    </row>
    <row r="28" spans="1:3" x14ac:dyDescent="0.35">
      <c r="A28" s="31" t="s">
        <v>85</v>
      </c>
      <c r="B28" s="31" t="s">
        <v>49</v>
      </c>
      <c r="C28" s="31" t="s">
        <v>1506</v>
      </c>
    </row>
    <row r="29" spans="1:3" x14ac:dyDescent="0.35">
      <c r="A29" s="31" t="s">
        <v>427</v>
      </c>
      <c r="B29" s="31" t="s">
        <v>428</v>
      </c>
      <c r="C29" s="31" t="s">
        <v>1456</v>
      </c>
    </row>
    <row r="30" spans="1:3" x14ac:dyDescent="0.35">
      <c r="A30" s="31" t="s">
        <v>107</v>
      </c>
      <c r="B30" s="31" t="s">
        <v>1403</v>
      </c>
      <c r="C30" s="31" t="s">
        <v>1508</v>
      </c>
    </row>
    <row r="31" spans="1:3" x14ac:dyDescent="0.35">
      <c r="A31" s="31" t="s">
        <v>87</v>
      </c>
      <c r="B31" s="31" t="s">
        <v>818</v>
      </c>
      <c r="C31" s="31" t="s">
        <v>1491</v>
      </c>
    </row>
    <row r="32" spans="1:3" x14ac:dyDescent="0.35">
      <c r="A32" s="31" t="s">
        <v>89</v>
      </c>
      <c r="B32" s="31" t="s">
        <v>822</v>
      </c>
      <c r="C32" s="31" t="s">
        <v>1509</v>
      </c>
    </row>
    <row r="33" spans="1:3" x14ac:dyDescent="0.35">
      <c r="A33" s="31" t="s">
        <v>88</v>
      </c>
      <c r="B33" s="31" t="s">
        <v>820</v>
      </c>
      <c r="C33" s="31" t="s">
        <v>1510</v>
      </c>
    </row>
    <row r="34" spans="1:3" x14ac:dyDescent="0.35">
      <c r="A34" s="31" t="s">
        <v>90</v>
      </c>
      <c r="B34" s="31" t="s">
        <v>40</v>
      </c>
      <c r="C34" s="31" t="s">
        <v>1461</v>
      </c>
    </row>
    <row r="35" spans="1:3" x14ac:dyDescent="0.35">
      <c r="A35" s="31" t="s">
        <v>196</v>
      </c>
      <c r="B35" s="31" t="s">
        <v>1262</v>
      </c>
      <c r="C35" s="31" t="s">
        <v>1511</v>
      </c>
    </row>
    <row r="36" spans="1:3" x14ac:dyDescent="0.35">
      <c r="A36" s="31" t="s">
        <v>198</v>
      </c>
      <c r="B36" s="31" t="s">
        <v>1263</v>
      </c>
      <c r="C36" s="31" t="s">
        <v>1512</v>
      </c>
    </row>
    <row r="37" spans="1:3" x14ac:dyDescent="0.35">
      <c r="A37" s="31" t="s">
        <v>200</v>
      </c>
      <c r="B37" s="31" t="s">
        <v>1264</v>
      </c>
      <c r="C37" s="31" t="s">
        <v>1494</v>
      </c>
    </row>
    <row r="38" spans="1:3" x14ac:dyDescent="0.35">
      <c r="A38" s="31" t="s">
        <v>202</v>
      </c>
      <c r="B38" s="31" t="s">
        <v>1265</v>
      </c>
      <c r="C38" s="31" t="s">
        <v>1495</v>
      </c>
    </row>
    <row r="39" spans="1:3" x14ac:dyDescent="0.35">
      <c r="A39" s="31" t="s">
        <v>80</v>
      </c>
      <c r="B39" s="31" t="s">
        <v>81</v>
      </c>
      <c r="C39" s="31" t="s">
        <v>1500</v>
      </c>
    </row>
    <row r="40" spans="1:3" x14ac:dyDescent="0.35">
      <c r="A40" s="31" t="s">
        <v>84</v>
      </c>
      <c r="B40" s="31" t="s">
        <v>81</v>
      </c>
      <c r="C40" s="31" t="s">
        <v>1500</v>
      </c>
    </row>
    <row r="41" spans="1:3" x14ac:dyDescent="0.35">
      <c r="A41" s="31" t="s">
        <v>1381</v>
      </c>
      <c r="B41" s="31" t="s">
        <v>1254</v>
      </c>
      <c r="C41" s="31" t="s">
        <v>1460</v>
      </c>
    </row>
    <row r="42" spans="1:3" x14ac:dyDescent="0.35">
      <c r="A42" s="31" t="s">
        <v>1416</v>
      </c>
      <c r="B42" s="31" t="s">
        <v>91</v>
      </c>
      <c r="C42" s="31" t="s">
        <v>1476</v>
      </c>
    </row>
    <row r="43" spans="1:3" x14ac:dyDescent="0.35">
      <c r="A43" s="31" t="s">
        <v>1419</v>
      </c>
      <c r="B43" s="31" t="s">
        <v>1420</v>
      </c>
      <c r="C43" s="31" t="s">
        <v>1513</v>
      </c>
    </row>
    <row r="44" spans="1:3" x14ac:dyDescent="0.35">
      <c r="A44" s="31" t="s">
        <v>1415</v>
      </c>
      <c r="B44" s="31" t="s">
        <v>151</v>
      </c>
      <c r="C44" s="31" t="s">
        <v>1514</v>
      </c>
    </row>
    <row r="45" spans="1:3" x14ac:dyDescent="0.35">
      <c r="A45" s="31" t="s">
        <v>65</v>
      </c>
      <c r="B45" s="31" t="s">
        <v>1417</v>
      </c>
      <c r="C45" s="31" t="s">
        <v>1515</v>
      </c>
    </row>
    <row r="46" spans="1:3" x14ac:dyDescent="0.35">
      <c r="A46" s="31" t="s">
        <v>66</v>
      </c>
      <c r="B46" s="31" t="s">
        <v>1418</v>
      </c>
      <c r="C46" s="31" t="s">
        <v>1495</v>
      </c>
    </row>
    <row r="47" spans="1:3" x14ac:dyDescent="0.35">
      <c r="A47" s="31" t="s">
        <v>890</v>
      </c>
      <c r="B47" s="31" t="s">
        <v>891</v>
      </c>
      <c r="C47" s="31" t="s">
        <v>1516</v>
      </c>
    </row>
    <row r="48" spans="1:3" x14ac:dyDescent="0.35">
      <c r="A48" s="31" t="s">
        <v>423</v>
      </c>
      <c r="B48" s="31" t="s">
        <v>424</v>
      </c>
      <c r="C48" s="31" t="s">
        <v>1476</v>
      </c>
    </row>
    <row r="49" spans="1:3" x14ac:dyDescent="0.35">
      <c r="A49" s="31" t="s">
        <v>70</v>
      </c>
      <c r="B49" s="31" t="s">
        <v>883</v>
      </c>
      <c r="C49" s="31" t="s">
        <v>1497</v>
      </c>
    </row>
    <row r="50" spans="1:3" x14ac:dyDescent="0.35">
      <c r="A50" s="31" t="s">
        <v>551</v>
      </c>
      <c r="B50" s="31" t="s">
        <v>493</v>
      </c>
      <c r="C50" s="31" t="s">
        <v>1493</v>
      </c>
    </row>
    <row r="51" spans="1:3" x14ac:dyDescent="0.35">
      <c r="A51" s="31" t="s">
        <v>556</v>
      </c>
      <c r="B51" s="31" t="s">
        <v>479</v>
      </c>
      <c r="C51" s="31" t="s">
        <v>1495</v>
      </c>
    </row>
    <row r="52" spans="1:3" x14ac:dyDescent="0.35">
      <c r="A52" s="31" t="s">
        <v>626</v>
      </c>
      <c r="B52" s="31" t="s">
        <v>824</v>
      </c>
      <c r="C52" s="31" t="s">
        <v>1501</v>
      </c>
    </row>
    <row r="53" spans="1:3" x14ac:dyDescent="0.35">
      <c r="A53" s="31" t="s">
        <v>825</v>
      </c>
      <c r="B53" s="31" t="s">
        <v>826</v>
      </c>
      <c r="C53" s="31" t="s">
        <v>1500</v>
      </c>
    </row>
    <row r="54" spans="1:3" x14ac:dyDescent="0.35">
      <c r="A54" s="31" t="s">
        <v>605</v>
      </c>
      <c r="B54" s="31" t="s">
        <v>606</v>
      </c>
      <c r="C54" s="31" t="s">
        <v>1499</v>
      </c>
    </row>
    <row r="55" spans="1:3" x14ac:dyDescent="0.35">
      <c r="A55" s="31" t="s">
        <v>608</v>
      </c>
      <c r="B55" s="31" t="s">
        <v>609</v>
      </c>
      <c r="C55" s="31" t="s">
        <v>1573</v>
      </c>
    </row>
    <row r="56" spans="1:3" x14ac:dyDescent="0.35">
      <c r="A56" s="31" t="s">
        <v>1408</v>
      </c>
      <c r="B56" s="31" t="s">
        <v>1409</v>
      </c>
      <c r="C56" s="31" t="s">
        <v>1493</v>
      </c>
    </row>
    <row r="57" spans="1:3" x14ac:dyDescent="0.35">
      <c r="A57" s="31" t="s">
        <v>53</v>
      </c>
      <c r="B57" s="31" t="s">
        <v>52</v>
      </c>
      <c r="C57" s="31" t="s">
        <v>1517</v>
      </c>
    </row>
    <row r="58" spans="1:3" x14ac:dyDescent="0.35">
      <c r="A58" s="31" t="s">
        <v>492</v>
      </c>
      <c r="B58" s="31" t="s">
        <v>493</v>
      </c>
      <c r="C58" s="31" t="s">
        <v>1493</v>
      </c>
    </row>
    <row r="59" spans="1:3" x14ac:dyDescent="0.35">
      <c r="A59" s="31" t="s">
        <v>1400</v>
      </c>
      <c r="B59" s="31" t="s">
        <v>1401</v>
      </c>
      <c r="C59" s="31" t="s">
        <v>1467</v>
      </c>
    </row>
    <row r="60" spans="1:3" x14ac:dyDescent="0.35">
      <c r="A60" s="31" t="s">
        <v>1380</v>
      </c>
      <c r="B60" s="31" t="s">
        <v>1254</v>
      </c>
      <c r="C60" s="31" t="s">
        <v>1463</v>
      </c>
    </row>
    <row r="61" spans="1:3" x14ac:dyDescent="0.35">
      <c r="A61" s="31" t="s">
        <v>237</v>
      </c>
      <c r="B61" s="31" t="s">
        <v>1421</v>
      </c>
      <c r="C61" s="31" t="s">
        <v>1508</v>
      </c>
    </row>
    <row r="62" spans="1:3" x14ac:dyDescent="0.35">
      <c r="A62" s="31" t="s">
        <v>1413</v>
      </c>
      <c r="B62" s="31" t="s">
        <v>1414</v>
      </c>
      <c r="C62" s="31" t="s">
        <v>1518</v>
      </c>
    </row>
    <row r="63" spans="1:3" x14ac:dyDescent="0.35">
      <c r="A63" s="31" t="s">
        <v>733</v>
      </c>
      <c r="B63" s="31" t="s">
        <v>734</v>
      </c>
      <c r="C63" s="31" t="s">
        <v>1518</v>
      </c>
    </row>
    <row r="64" spans="1:3" x14ac:dyDescent="0.35">
      <c r="A64" s="31" t="s">
        <v>949</v>
      </c>
      <c r="B64" s="31" t="s">
        <v>734</v>
      </c>
      <c r="C64" s="31" t="s">
        <v>1518</v>
      </c>
    </row>
    <row r="65" spans="1:3" x14ac:dyDescent="0.35">
      <c r="A65" s="31" t="s">
        <v>1402</v>
      </c>
      <c r="B65" s="31" t="s">
        <v>1396</v>
      </c>
      <c r="C65" s="31" t="s">
        <v>1494</v>
      </c>
    </row>
    <row r="66" spans="1:3" x14ac:dyDescent="0.35">
      <c r="A66" s="31" t="s">
        <v>1422</v>
      </c>
      <c r="B66" s="31" t="s">
        <v>1423</v>
      </c>
      <c r="C66" s="31" t="s">
        <v>1495</v>
      </c>
    </row>
    <row r="67" spans="1:3" x14ac:dyDescent="0.35">
      <c r="A67" s="31" t="s">
        <v>1397</v>
      </c>
      <c r="B67" s="31" t="s">
        <v>1398</v>
      </c>
      <c r="C67" s="31" t="s">
        <v>1515</v>
      </c>
    </row>
    <row r="68" spans="1:3" x14ac:dyDescent="0.35">
      <c r="A68" s="31" t="s">
        <v>232</v>
      </c>
      <c r="B68" s="31" t="s">
        <v>880</v>
      </c>
      <c r="C68" s="31" t="s">
        <v>1519</v>
      </c>
    </row>
    <row r="69" spans="1:3" x14ac:dyDescent="0.35">
      <c r="A69" s="31" t="s">
        <v>325</v>
      </c>
      <c r="B69" s="31" t="s">
        <v>1424</v>
      </c>
      <c r="C69" s="31" t="s">
        <v>1520</v>
      </c>
    </row>
    <row r="70" spans="1:3" x14ac:dyDescent="0.35">
      <c r="A70" s="31" t="s">
        <v>553</v>
      </c>
      <c r="B70" s="31" t="s">
        <v>501</v>
      </c>
      <c r="C70" s="31" t="s">
        <v>1494</v>
      </c>
    </row>
    <row r="71" spans="1:3" x14ac:dyDescent="0.35">
      <c r="A71" s="31" t="s">
        <v>1399</v>
      </c>
      <c r="B71" s="31" t="s">
        <v>1254</v>
      </c>
      <c r="C71" s="31" t="s">
        <v>1464</v>
      </c>
    </row>
    <row r="72" spans="1:3" x14ac:dyDescent="0.35">
      <c r="A72" s="31" t="s">
        <v>347</v>
      </c>
      <c r="B72" s="31" t="s">
        <v>49</v>
      </c>
      <c r="C72" s="31" t="s">
        <v>1506</v>
      </c>
    </row>
    <row r="73" spans="1:3" x14ac:dyDescent="0.35">
      <c r="A73" s="31" t="s">
        <v>1410</v>
      </c>
      <c r="B73" s="31" t="s">
        <v>1411</v>
      </c>
      <c r="C73" s="31" t="s">
        <v>1504</v>
      </c>
    </row>
    <row r="74" spans="1:3" x14ac:dyDescent="0.35">
      <c r="A74" s="31" t="s">
        <v>109</v>
      </c>
      <c r="B74" s="31" t="s">
        <v>110</v>
      </c>
      <c r="C74" s="31" t="s">
        <v>1505</v>
      </c>
    </row>
    <row r="75" spans="1:3" x14ac:dyDescent="0.35">
      <c r="A75" s="31" t="s">
        <v>234</v>
      </c>
      <c r="B75" s="31" t="s">
        <v>1315</v>
      </c>
      <c r="C75" s="31" t="s">
        <v>1504</v>
      </c>
    </row>
    <row r="76" spans="1:3" x14ac:dyDescent="0.35">
      <c r="A76" s="31" t="s">
        <v>241</v>
      </c>
      <c r="B76" s="31" t="s">
        <v>1412</v>
      </c>
      <c r="C76" s="31" t="s">
        <v>1521</v>
      </c>
    </row>
    <row r="77" spans="1:3" x14ac:dyDescent="0.35">
      <c r="A77" s="31" t="s">
        <v>1433</v>
      </c>
      <c r="B77" s="31" t="s">
        <v>1434</v>
      </c>
      <c r="C77" s="31" t="s">
        <v>1522</v>
      </c>
    </row>
    <row r="78" spans="1:3" x14ac:dyDescent="0.35">
      <c r="A78" s="31" t="s">
        <v>253</v>
      </c>
      <c r="B78" s="31" t="s">
        <v>49</v>
      </c>
      <c r="C78" s="31" t="s">
        <v>1523</v>
      </c>
    </row>
    <row r="79" spans="1:3" x14ac:dyDescent="0.35">
      <c r="A79" s="31" t="s">
        <v>254</v>
      </c>
      <c r="B79" s="31" t="s">
        <v>255</v>
      </c>
      <c r="C79" s="31" t="s">
        <v>1524</v>
      </c>
    </row>
    <row r="80" spans="1:3" x14ac:dyDescent="0.35">
      <c r="A80" s="31" t="s">
        <v>1426</v>
      </c>
      <c r="B80" s="31" t="s">
        <v>1394</v>
      </c>
      <c r="C80" s="31" t="s">
        <v>1394</v>
      </c>
    </row>
    <row r="81" spans="1:3" x14ac:dyDescent="0.35">
      <c r="A81" s="31" t="s">
        <v>1427</v>
      </c>
      <c r="B81" s="31" t="s">
        <v>1428</v>
      </c>
      <c r="C81" s="31" t="s">
        <v>1428</v>
      </c>
    </row>
    <row r="82" spans="1:3" x14ac:dyDescent="0.35">
      <c r="A82" s="31" t="s">
        <v>1435</v>
      </c>
      <c r="B82" s="31" t="s">
        <v>1436</v>
      </c>
      <c r="C82" s="31" t="s">
        <v>1525</v>
      </c>
    </row>
    <row r="83" spans="1:3" x14ac:dyDescent="0.35">
      <c r="A83" s="31" t="s">
        <v>1437</v>
      </c>
      <c r="B83" s="31" t="s">
        <v>1438</v>
      </c>
      <c r="C83" s="31" t="s">
        <v>1438</v>
      </c>
    </row>
    <row r="84" spans="1:3" x14ac:dyDescent="0.35">
      <c r="A84" s="31" t="s">
        <v>1439</v>
      </c>
      <c r="B84" s="31" t="s">
        <v>1420</v>
      </c>
      <c r="C84" s="31" t="s">
        <v>1420</v>
      </c>
    </row>
    <row r="85" spans="1:3" x14ac:dyDescent="0.35">
      <c r="A85" s="31" t="s">
        <v>1440</v>
      </c>
      <c r="B85" s="31" t="s">
        <v>1441</v>
      </c>
      <c r="C85" s="31" t="s">
        <v>1441</v>
      </c>
    </row>
    <row r="86" spans="1:3" x14ac:dyDescent="0.35">
      <c r="A86" s="31" t="s">
        <v>1442</v>
      </c>
      <c r="B86" s="31" t="s">
        <v>1398</v>
      </c>
      <c r="C86" s="31" t="s">
        <v>1398</v>
      </c>
    </row>
    <row r="87" spans="1:3" x14ac:dyDescent="0.35">
      <c r="A87" s="31" t="s">
        <v>416</v>
      </c>
      <c r="B87" s="31" t="s">
        <v>417</v>
      </c>
      <c r="C87" s="31" t="s">
        <v>1526</v>
      </c>
    </row>
    <row r="88" spans="1:3" x14ac:dyDescent="0.35">
      <c r="A88" s="31" t="s">
        <v>418</v>
      </c>
      <c r="B88" s="31" t="s">
        <v>419</v>
      </c>
      <c r="C88" s="31" t="s">
        <v>1527</v>
      </c>
    </row>
    <row r="89" spans="1:3" x14ac:dyDescent="0.35">
      <c r="A89" s="31" t="s">
        <v>178</v>
      </c>
      <c r="B89" s="31" t="s">
        <v>179</v>
      </c>
      <c r="C89" s="31" t="s">
        <v>1512</v>
      </c>
    </row>
    <row r="90" spans="1:3" x14ac:dyDescent="0.35">
      <c r="A90" s="31" t="s">
        <v>182</v>
      </c>
      <c r="B90" s="31" t="s">
        <v>261</v>
      </c>
      <c r="C90" s="31" t="s">
        <v>1528</v>
      </c>
    </row>
    <row r="91" spans="1:3" x14ac:dyDescent="0.35">
      <c r="A91" s="31" t="s">
        <v>185</v>
      </c>
      <c r="B91" s="31" t="s">
        <v>186</v>
      </c>
      <c r="C91" s="31" t="s">
        <v>1529</v>
      </c>
    </row>
    <row r="92" spans="1:3" x14ac:dyDescent="0.35">
      <c r="A92" s="31" t="s">
        <v>350</v>
      </c>
      <c r="B92" s="31" t="s">
        <v>119</v>
      </c>
      <c r="C92" s="31" t="s">
        <v>1465</v>
      </c>
    </row>
    <row r="93" spans="1:3" x14ac:dyDescent="0.35">
      <c r="A93" s="31" t="s">
        <v>352</v>
      </c>
      <c r="B93" s="31" t="s">
        <v>1432</v>
      </c>
      <c r="C93" s="31" t="s">
        <v>1530</v>
      </c>
    </row>
    <row r="94" spans="1:3" x14ac:dyDescent="0.35">
      <c r="A94" s="31" t="s">
        <v>1430</v>
      </c>
      <c r="B94" s="31" t="s">
        <v>1431</v>
      </c>
      <c r="C94" s="31" t="s">
        <v>1431</v>
      </c>
    </row>
    <row r="95" spans="1:3" x14ac:dyDescent="0.35">
      <c r="A95" s="31" t="s">
        <v>561</v>
      </c>
      <c r="B95" s="31" t="s">
        <v>1097</v>
      </c>
      <c r="C95" s="31" t="s">
        <v>1476</v>
      </c>
    </row>
    <row r="96" spans="1:3" x14ac:dyDescent="0.35">
      <c r="A96" s="31" t="s">
        <v>534</v>
      </c>
      <c r="B96" s="31" t="s">
        <v>424</v>
      </c>
      <c r="C96" s="31" t="s">
        <v>1476</v>
      </c>
    </row>
    <row r="97" spans="1:3" x14ac:dyDescent="0.35">
      <c r="A97" s="31" t="s">
        <v>1210</v>
      </c>
      <c r="B97" s="31" t="s">
        <v>40</v>
      </c>
      <c r="C97" s="31" t="s">
        <v>1461</v>
      </c>
    </row>
    <row r="98" spans="1:3" x14ac:dyDescent="0.35">
      <c r="A98" s="31" t="s">
        <v>678</v>
      </c>
      <c r="B98" s="31" t="s">
        <v>217</v>
      </c>
      <c r="C98" s="31" t="s">
        <v>1463</v>
      </c>
    </row>
    <row r="99" spans="1:3" x14ac:dyDescent="0.35">
      <c r="A99" s="31" t="s">
        <v>1170</v>
      </c>
      <c r="B99" s="31" t="s">
        <v>424</v>
      </c>
      <c r="C99" s="31" t="s">
        <v>1476</v>
      </c>
    </row>
    <row r="100" spans="1:3" x14ac:dyDescent="0.35">
      <c r="A100" s="31" t="s">
        <v>753</v>
      </c>
      <c r="B100" s="31" t="s">
        <v>754</v>
      </c>
      <c r="C100" s="31" t="s">
        <v>1503</v>
      </c>
    </row>
    <row r="101" spans="1:3" x14ac:dyDescent="0.35">
      <c r="A101" s="31" t="s">
        <v>756</v>
      </c>
      <c r="B101" s="31" t="s">
        <v>754</v>
      </c>
      <c r="C101" s="31" t="s">
        <v>1503</v>
      </c>
    </row>
    <row r="102" spans="1:3" x14ac:dyDescent="0.35">
      <c r="A102" s="31" t="s">
        <v>148</v>
      </c>
      <c r="B102" s="31" t="s">
        <v>91</v>
      </c>
      <c r="C102" s="31" t="s">
        <v>1476</v>
      </c>
    </row>
    <row r="103" spans="1:3" x14ac:dyDescent="0.35">
      <c r="A103" s="31" t="s">
        <v>146</v>
      </c>
      <c r="B103" s="31" t="s">
        <v>1382</v>
      </c>
      <c r="C103" s="31" t="s">
        <v>1502</v>
      </c>
    </row>
    <row r="104" spans="1:3" x14ac:dyDescent="0.35">
      <c r="A104" s="31" t="s">
        <v>434</v>
      </c>
      <c r="B104" s="31" t="s">
        <v>105</v>
      </c>
      <c r="C104" s="31" t="s">
        <v>105</v>
      </c>
    </row>
    <row r="105" spans="1:3" x14ac:dyDescent="0.35">
      <c r="A105" s="31" t="s">
        <v>1383</v>
      </c>
      <c r="B105" s="31" t="s">
        <v>1245</v>
      </c>
      <c r="C105" s="31" t="s">
        <v>1494</v>
      </c>
    </row>
    <row r="106" spans="1:3" x14ac:dyDescent="0.35">
      <c r="A106" s="31" t="s">
        <v>104</v>
      </c>
      <c r="B106" s="31" t="s">
        <v>105</v>
      </c>
      <c r="C106" s="31" t="s">
        <v>105</v>
      </c>
    </row>
    <row r="107" spans="1:3" x14ac:dyDescent="0.35">
      <c r="A107" s="31" t="s">
        <v>153</v>
      </c>
      <c r="B107" s="31" t="s">
        <v>1388</v>
      </c>
      <c r="C107" s="31" t="s">
        <v>1498</v>
      </c>
    </row>
    <row r="108" spans="1:3" x14ac:dyDescent="0.35">
      <c r="A108" s="31" t="s">
        <v>1386</v>
      </c>
      <c r="B108" s="31" t="s">
        <v>1387</v>
      </c>
      <c r="C108" s="31" t="s">
        <v>1485</v>
      </c>
    </row>
    <row r="109" spans="1:3" x14ac:dyDescent="0.35">
      <c r="A109" s="31" t="s">
        <v>150</v>
      </c>
      <c r="B109" s="31" t="s">
        <v>151</v>
      </c>
      <c r="C109" s="31" t="s">
        <v>1497</v>
      </c>
    </row>
    <row r="110" spans="1:3" x14ac:dyDescent="0.35">
      <c r="A110" s="31" t="s">
        <v>1227</v>
      </c>
      <c r="B110" s="31" t="s">
        <v>43</v>
      </c>
      <c r="C110" s="31" t="s">
        <v>1496</v>
      </c>
    </row>
    <row r="111" spans="1:3" x14ac:dyDescent="0.35">
      <c r="A111" s="31" t="s">
        <v>526</v>
      </c>
      <c r="B111" s="31" t="s">
        <v>318</v>
      </c>
      <c r="C111" s="31" t="s">
        <v>1455</v>
      </c>
    </row>
    <row r="112" spans="1:3" x14ac:dyDescent="0.35">
      <c r="A112" s="31" t="s">
        <v>524</v>
      </c>
      <c r="B112" s="31" t="s">
        <v>1101</v>
      </c>
      <c r="C112" s="31" t="s">
        <v>1476</v>
      </c>
    </row>
    <row r="113" spans="1:3" x14ac:dyDescent="0.35">
      <c r="A113" s="31" t="s">
        <v>1109</v>
      </c>
      <c r="B113" s="31" t="s">
        <v>479</v>
      </c>
      <c r="C113" s="31" t="s">
        <v>1495</v>
      </c>
    </row>
    <row r="114" spans="1:3" x14ac:dyDescent="0.35">
      <c r="A114" s="31" t="s">
        <v>1107</v>
      </c>
      <c r="B114" s="31" t="s">
        <v>501</v>
      </c>
      <c r="C114" s="31" t="s">
        <v>1494</v>
      </c>
    </row>
    <row r="115" spans="1:3" x14ac:dyDescent="0.35">
      <c r="A115" s="31" t="s">
        <v>1105</v>
      </c>
      <c r="B115" s="31" t="s">
        <v>493</v>
      </c>
      <c r="C115" s="31" t="s">
        <v>1493</v>
      </c>
    </row>
    <row r="116" spans="1:3" x14ac:dyDescent="0.35">
      <c r="A116" s="31" t="s">
        <v>98</v>
      </c>
      <c r="B116" s="31" t="s">
        <v>1180</v>
      </c>
      <c r="C116" s="31" t="s">
        <v>1180</v>
      </c>
    </row>
    <row r="117" spans="1:3" x14ac:dyDescent="0.35">
      <c r="A117" s="31" t="s">
        <v>520</v>
      </c>
      <c r="B117" s="31" t="s">
        <v>424</v>
      </c>
      <c r="C117" s="31" t="s">
        <v>1476</v>
      </c>
    </row>
    <row r="118" spans="1:3" x14ac:dyDescent="0.35">
      <c r="A118" s="31" t="s">
        <v>1443</v>
      </c>
      <c r="B118" s="31" t="s">
        <v>1444</v>
      </c>
      <c r="C118" s="31" t="s">
        <v>1492</v>
      </c>
    </row>
    <row r="119" spans="1:3" x14ac:dyDescent="0.35">
      <c r="A119" s="31" t="s">
        <v>117</v>
      </c>
      <c r="B119" s="31" t="s">
        <v>818</v>
      </c>
      <c r="C119" s="31" t="s">
        <v>1491</v>
      </c>
    </row>
    <row r="120" spans="1:3" x14ac:dyDescent="0.35">
      <c r="A120" s="31" t="s">
        <v>120</v>
      </c>
      <c r="B120" s="31" t="s">
        <v>1448</v>
      </c>
      <c r="C120" s="31" t="s">
        <v>1490</v>
      </c>
    </row>
    <row r="121" spans="1:3" x14ac:dyDescent="0.35">
      <c r="A121" s="31" t="s">
        <v>83</v>
      </c>
      <c r="B121" s="31" t="s">
        <v>1370</v>
      </c>
      <c r="C121" s="31" t="s">
        <v>1489</v>
      </c>
    </row>
    <row r="122" spans="1:3" x14ac:dyDescent="0.35">
      <c r="A122" s="31" t="s">
        <v>121</v>
      </c>
      <c r="B122" s="31" t="s">
        <v>122</v>
      </c>
      <c r="C122" s="31" t="s">
        <v>1488</v>
      </c>
    </row>
    <row r="123" spans="1:3" x14ac:dyDescent="0.35">
      <c r="A123" s="31" t="s">
        <v>123</v>
      </c>
      <c r="B123" s="31" t="s">
        <v>124</v>
      </c>
      <c r="C123" s="31" t="s">
        <v>1487</v>
      </c>
    </row>
    <row r="124" spans="1:3" x14ac:dyDescent="0.35">
      <c r="A124" s="31" t="s">
        <v>125</v>
      </c>
      <c r="B124" s="31" t="s">
        <v>1449</v>
      </c>
      <c r="C124" s="31" t="s">
        <v>1486</v>
      </c>
    </row>
    <row r="125" spans="1:3" x14ac:dyDescent="0.35">
      <c r="A125" s="31" t="s">
        <v>1446</v>
      </c>
      <c r="B125" s="31" t="s">
        <v>1387</v>
      </c>
      <c r="C125" s="31" t="s">
        <v>1485</v>
      </c>
    </row>
    <row r="126" spans="1:3" x14ac:dyDescent="0.35">
      <c r="A126" s="31" t="s">
        <v>1186</v>
      </c>
      <c r="B126" s="31" t="s">
        <v>1184</v>
      </c>
      <c r="C126" s="31" t="s">
        <v>1484</v>
      </c>
    </row>
    <row r="127" spans="1:3" x14ac:dyDescent="0.35">
      <c r="A127" s="31" t="s">
        <v>1183</v>
      </c>
      <c r="B127" s="31" t="s">
        <v>1184</v>
      </c>
      <c r="C127" s="31" t="s">
        <v>1484</v>
      </c>
    </row>
    <row r="128" spans="1:3" x14ac:dyDescent="0.35">
      <c r="A128" s="31" t="s">
        <v>42</v>
      </c>
      <c r="B128" s="31" t="s">
        <v>43</v>
      </c>
      <c r="C128" s="31" t="s">
        <v>1483</v>
      </c>
    </row>
    <row r="129" spans="1:3" x14ac:dyDescent="0.35">
      <c r="A129" s="31" t="s">
        <v>1445</v>
      </c>
      <c r="B129" s="31" t="s">
        <v>1385</v>
      </c>
      <c r="C129" s="31" t="s">
        <v>1482</v>
      </c>
    </row>
    <row r="130" spans="1:3" x14ac:dyDescent="0.35">
      <c r="A130" s="31" t="s">
        <v>1341</v>
      </c>
      <c r="B130" s="31" t="s">
        <v>1342</v>
      </c>
      <c r="C130" s="31" t="s">
        <v>1481</v>
      </c>
    </row>
    <row r="131" spans="1:3" x14ac:dyDescent="0.35">
      <c r="A131" s="31" t="s">
        <v>735</v>
      </c>
      <c r="B131" s="31" t="s">
        <v>736</v>
      </c>
      <c r="C131" s="31" t="s">
        <v>1480</v>
      </c>
    </row>
    <row r="132" spans="1:3" x14ac:dyDescent="0.35">
      <c r="A132" s="31" t="s">
        <v>528</v>
      </c>
      <c r="B132" s="31" t="s">
        <v>1429</v>
      </c>
      <c r="C132" s="31" t="s">
        <v>1479</v>
      </c>
    </row>
    <row r="133" spans="1:3" x14ac:dyDescent="0.35">
      <c r="A133" s="31" t="s">
        <v>359</v>
      </c>
      <c r="B133" s="31" t="s">
        <v>1447</v>
      </c>
      <c r="C133" s="31" t="s">
        <v>1447</v>
      </c>
    </row>
    <row r="134" spans="1:3" x14ac:dyDescent="0.35">
      <c r="A134" s="31" t="s">
        <v>361</v>
      </c>
      <c r="B134" s="31" t="s">
        <v>1425</v>
      </c>
      <c r="C134" s="31" t="s">
        <v>1425</v>
      </c>
    </row>
    <row r="135" spans="1:3" x14ac:dyDescent="0.35">
      <c r="A135" s="31" t="s">
        <v>363</v>
      </c>
      <c r="B135" s="31" t="s">
        <v>1394</v>
      </c>
      <c r="C135" s="31" t="s">
        <v>1394</v>
      </c>
    </row>
    <row r="136" spans="1:3" x14ac:dyDescent="0.35">
      <c r="A136" s="31" t="s">
        <v>447</v>
      </c>
      <c r="B136" s="31" t="s">
        <v>1384</v>
      </c>
      <c r="C136" s="31" t="s">
        <v>1478</v>
      </c>
    </row>
    <row r="137" spans="1:3" x14ac:dyDescent="0.35">
      <c r="A137" s="31" t="s">
        <v>365</v>
      </c>
      <c r="B137" s="31" t="s">
        <v>366</v>
      </c>
      <c r="C137" s="31" t="s">
        <v>1477</v>
      </c>
    </row>
    <row r="138" spans="1:3" x14ac:dyDescent="0.35">
      <c r="A138" s="31" t="s">
        <v>368</v>
      </c>
      <c r="B138" s="31" t="s">
        <v>366</v>
      </c>
      <c r="C138" s="31" t="s">
        <v>1477</v>
      </c>
    </row>
    <row r="139" spans="1:3" x14ac:dyDescent="0.35">
      <c r="A139" s="31" t="s">
        <v>504</v>
      </c>
      <c r="B139" s="31" t="s">
        <v>424</v>
      </c>
      <c r="C139" s="31" t="s">
        <v>1476</v>
      </c>
    </row>
    <row r="140" spans="1:3" x14ac:dyDescent="0.35">
      <c r="A140" s="31" t="s">
        <v>370</v>
      </c>
      <c r="B140" s="31" t="s">
        <v>318</v>
      </c>
      <c r="C140" s="31" t="s">
        <v>1472</v>
      </c>
    </row>
    <row r="141" spans="1:3" x14ac:dyDescent="0.35">
      <c r="A141" s="31" t="s">
        <v>500</v>
      </c>
      <c r="B141" s="31" t="s">
        <v>501</v>
      </c>
      <c r="C141" s="31" t="s">
        <v>1475</v>
      </c>
    </row>
    <row r="142" spans="1:3" x14ac:dyDescent="0.35">
      <c r="A142" s="31" t="s">
        <v>478</v>
      </c>
      <c r="B142" s="31" t="s">
        <v>479</v>
      </c>
      <c r="C142" s="31" t="s">
        <v>1474</v>
      </c>
    </row>
    <row r="143" spans="1:3" x14ac:dyDescent="0.35">
      <c r="A143" s="31" t="s">
        <v>498</v>
      </c>
      <c r="B143" s="31" t="s">
        <v>490</v>
      </c>
      <c r="C143" s="31" t="s">
        <v>1467</v>
      </c>
    </row>
    <row r="144" spans="1:3" x14ac:dyDescent="0.35">
      <c r="A144" s="31" t="s">
        <v>496</v>
      </c>
      <c r="B144" s="31" t="s">
        <v>493</v>
      </c>
      <c r="C144" s="31" t="s">
        <v>1473</v>
      </c>
    </row>
    <row r="145" spans="1:3" x14ac:dyDescent="0.35">
      <c r="A145" s="31" t="s">
        <v>497</v>
      </c>
      <c r="B145" s="31" t="s">
        <v>318</v>
      </c>
      <c r="C145" s="31" t="s">
        <v>1472</v>
      </c>
    </row>
    <row r="146" spans="1:3" x14ac:dyDescent="0.35">
      <c r="A146" s="31" t="s">
        <v>1244</v>
      </c>
      <c r="B146" s="31" t="s">
        <v>1245</v>
      </c>
      <c r="C146" s="31" t="s">
        <v>1471</v>
      </c>
    </row>
    <row r="147" spans="1:3" x14ac:dyDescent="0.35">
      <c r="A147" s="31" t="s">
        <v>1241</v>
      </c>
      <c r="B147" s="31" t="s">
        <v>1242</v>
      </c>
      <c r="C147" s="31" t="s">
        <v>1470</v>
      </c>
    </row>
  </sheetData>
  <autoFilter ref="A1:C147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5" workbookViewId="0">
      <selection activeCell="B9" sqref="B9"/>
    </sheetView>
  </sheetViews>
  <sheetFormatPr defaultRowHeight="14.5" x14ac:dyDescent="0.35"/>
  <cols>
    <col min="1" max="1" width="5" bestFit="1" customWidth="1"/>
    <col min="2" max="2" width="37.7265625" bestFit="1" customWidth="1"/>
  </cols>
  <sheetData>
    <row r="1" spans="1:2" x14ac:dyDescent="0.35">
      <c r="A1" s="8" t="s">
        <v>220</v>
      </c>
      <c r="B1" s="8" t="s">
        <v>263</v>
      </c>
    </row>
    <row r="2" spans="1:2" x14ac:dyDescent="0.35">
      <c r="A2" s="9">
        <v>576</v>
      </c>
      <c r="B2" s="10" t="s">
        <v>264</v>
      </c>
    </row>
    <row r="3" spans="1:2" x14ac:dyDescent="0.35">
      <c r="A3" s="9">
        <v>490</v>
      </c>
      <c r="B3" s="10" t="s">
        <v>265</v>
      </c>
    </row>
    <row r="4" spans="1:2" x14ac:dyDescent="0.35">
      <c r="A4" s="9">
        <v>3767</v>
      </c>
      <c r="B4" s="10" t="s">
        <v>266</v>
      </c>
    </row>
    <row r="5" spans="1:2" x14ac:dyDescent="0.35">
      <c r="A5" s="9">
        <v>2227</v>
      </c>
      <c r="B5" s="10" t="s">
        <v>267</v>
      </c>
    </row>
    <row r="6" spans="1:2" x14ac:dyDescent="0.35">
      <c r="A6" s="9">
        <v>2485</v>
      </c>
      <c r="B6" s="10" t="s">
        <v>268</v>
      </c>
    </row>
    <row r="7" spans="1:2" x14ac:dyDescent="0.35">
      <c r="A7" s="9">
        <v>1897</v>
      </c>
      <c r="B7" s="10" t="s">
        <v>269</v>
      </c>
    </row>
    <row r="8" spans="1:2" x14ac:dyDescent="0.35">
      <c r="A8" s="9">
        <v>2172</v>
      </c>
      <c r="B8" s="10" t="s">
        <v>270</v>
      </c>
    </row>
    <row r="9" spans="1:2" x14ac:dyDescent="0.35">
      <c r="A9" s="9">
        <v>3595</v>
      </c>
      <c r="B9" s="10" t="s">
        <v>271</v>
      </c>
    </row>
    <row r="10" spans="1:2" x14ac:dyDescent="0.35">
      <c r="A10" s="9">
        <v>4</v>
      </c>
      <c r="B10" s="10" t="s">
        <v>272</v>
      </c>
    </row>
    <row r="11" spans="1:2" x14ac:dyDescent="0.35">
      <c r="A11" s="9">
        <v>1876</v>
      </c>
      <c r="B11" s="10" t="s">
        <v>273</v>
      </c>
    </row>
    <row r="12" spans="1:2" x14ac:dyDescent="0.35">
      <c r="A12" s="9">
        <v>15</v>
      </c>
      <c r="B12" s="10" t="s">
        <v>274</v>
      </c>
    </row>
    <row r="13" spans="1:2" x14ac:dyDescent="0.35">
      <c r="A13" s="9">
        <v>490</v>
      </c>
      <c r="B13" s="10" t="s">
        <v>275</v>
      </c>
    </row>
    <row r="14" spans="1:2" x14ac:dyDescent="0.35">
      <c r="A14" s="9">
        <v>4430</v>
      </c>
      <c r="B14" s="10" t="s">
        <v>276</v>
      </c>
    </row>
    <row r="15" spans="1:2" x14ac:dyDescent="0.35">
      <c r="A15" s="9">
        <v>2022</v>
      </c>
      <c r="B15" s="10" t="s">
        <v>277</v>
      </c>
    </row>
    <row r="16" spans="1:2" x14ac:dyDescent="0.35">
      <c r="A16" s="9">
        <v>3237</v>
      </c>
      <c r="B16" s="10" t="s">
        <v>278</v>
      </c>
    </row>
    <row r="17" spans="1:2" x14ac:dyDescent="0.35">
      <c r="A17" s="9">
        <v>3392</v>
      </c>
      <c r="B17" s="10" t="s">
        <v>279</v>
      </c>
    </row>
    <row r="18" spans="1:2" x14ac:dyDescent="0.35">
      <c r="A18" s="9">
        <v>1797</v>
      </c>
      <c r="B18" s="10" t="s">
        <v>280</v>
      </c>
    </row>
    <row r="19" spans="1:2" x14ac:dyDescent="0.35">
      <c r="A19" s="9">
        <v>1194</v>
      </c>
      <c r="B19" s="10" t="s">
        <v>281</v>
      </c>
    </row>
    <row r="20" spans="1:2" x14ac:dyDescent="0.35">
      <c r="A20" s="9">
        <v>437</v>
      </c>
      <c r="B20" s="10" t="s">
        <v>282</v>
      </c>
    </row>
    <row r="21" spans="1:2" x14ac:dyDescent="0.35">
      <c r="A21" s="9">
        <v>4202</v>
      </c>
      <c r="B21" s="10" t="s">
        <v>283</v>
      </c>
    </row>
    <row r="22" spans="1:2" x14ac:dyDescent="0.35">
      <c r="A22" s="9">
        <v>1215</v>
      </c>
      <c r="B22" s="10" t="s">
        <v>284</v>
      </c>
    </row>
    <row r="23" spans="1:2" x14ac:dyDescent="0.35">
      <c r="A23" s="9">
        <v>2532</v>
      </c>
      <c r="B23" s="10" t="s">
        <v>285</v>
      </c>
    </row>
    <row r="24" spans="1:2" x14ac:dyDescent="0.35">
      <c r="A24" s="9">
        <v>2532</v>
      </c>
      <c r="B24" s="10" t="s">
        <v>285</v>
      </c>
    </row>
    <row r="25" spans="1:2" x14ac:dyDescent="0.35">
      <c r="A25" s="9">
        <v>237</v>
      </c>
      <c r="B25" s="10" t="s">
        <v>286</v>
      </c>
    </row>
    <row r="26" spans="1:2" x14ac:dyDescent="0.35">
      <c r="A26" s="9">
        <v>2677</v>
      </c>
      <c r="B26" s="10" t="s">
        <v>287</v>
      </c>
    </row>
    <row r="27" spans="1:2" x14ac:dyDescent="0.35">
      <c r="A27" s="9">
        <v>530</v>
      </c>
      <c r="B27" s="10" t="s">
        <v>288</v>
      </c>
    </row>
    <row r="28" spans="1:2" x14ac:dyDescent="0.35">
      <c r="A28" s="9">
        <v>2460</v>
      </c>
      <c r="B28" s="10" t="s">
        <v>289</v>
      </c>
    </row>
    <row r="29" spans="1:2" x14ac:dyDescent="0.35">
      <c r="A29" s="9">
        <v>2869</v>
      </c>
      <c r="B29" s="10" t="s">
        <v>290</v>
      </c>
    </row>
    <row r="30" spans="1:2" x14ac:dyDescent="0.35">
      <c r="A30" s="9">
        <v>2423</v>
      </c>
      <c r="B30" s="10" t="s">
        <v>291</v>
      </c>
    </row>
    <row r="31" spans="1:2" x14ac:dyDescent="0.35">
      <c r="A31" s="9">
        <v>1953</v>
      </c>
      <c r="B31" s="10" t="s">
        <v>292</v>
      </c>
    </row>
    <row r="32" spans="1:2" x14ac:dyDescent="0.35">
      <c r="A32" s="9">
        <v>1466</v>
      </c>
      <c r="B32" s="10" t="s">
        <v>293</v>
      </c>
    </row>
    <row r="33" spans="1:2" x14ac:dyDescent="0.35">
      <c r="A33" s="9">
        <v>3720</v>
      </c>
      <c r="B33" s="10" t="s">
        <v>294</v>
      </c>
    </row>
    <row r="34" spans="1:2" x14ac:dyDescent="0.35">
      <c r="A34" s="9">
        <v>60</v>
      </c>
      <c r="B34" s="10" t="s">
        <v>295</v>
      </c>
    </row>
    <row r="35" spans="1:2" x14ac:dyDescent="0.35">
      <c r="A35" s="9">
        <v>777</v>
      </c>
      <c r="B35" s="10" t="s">
        <v>296</v>
      </c>
    </row>
    <row r="36" spans="1:2" x14ac:dyDescent="0.35">
      <c r="A36" s="9">
        <v>3742</v>
      </c>
      <c r="B36" s="10" t="s">
        <v>297</v>
      </c>
    </row>
    <row r="37" spans="1:2" x14ac:dyDescent="0.35">
      <c r="A37" s="9">
        <v>3837</v>
      </c>
      <c r="B37" s="10" t="s">
        <v>298</v>
      </c>
    </row>
    <row r="38" spans="1:2" x14ac:dyDescent="0.35">
      <c r="A38" s="9">
        <v>2694</v>
      </c>
      <c r="B38" s="10" t="s">
        <v>299</v>
      </c>
    </row>
    <row r="39" spans="1:2" x14ac:dyDescent="0.35">
      <c r="A39" s="9">
        <v>2340</v>
      </c>
      <c r="B39" s="10" t="s">
        <v>300</v>
      </c>
    </row>
    <row r="40" spans="1:2" x14ac:dyDescent="0.35">
      <c r="A40" s="9">
        <v>981</v>
      </c>
      <c r="B40" s="10" t="s">
        <v>301</v>
      </c>
    </row>
    <row r="41" spans="1:2" x14ac:dyDescent="0.35">
      <c r="A41" s="9">
        <v>922</v>
      </c>
      <c r="B41" s="10" t="s">
        <v>302</v>
      </c>
    </row>
    <row r="42" spans="1:2" x14ac:dyDescent="0.35">
      <c r="A42" s="9">
        <v>876</v>
      </c>
      <c r="B42" s="10" t="s">
        <v>303</v>
      </c>
    </row>
    <row r="43" spans="1:2" x14ac:dyDescent="0.35">
      <c r="A43" s="9">
        <v>3482</v>
      </c>
      <c r="B43" s="10" t="s">
        <v>304</v>
      </c>
    </row>
    <row r="44" spans="1:2" x14ac:dyDescent="0.35">
      <c r="A44" s="9">
        <v>2032</v>
      </c>
      <c r="B44" s="10" t="s">
        <v>305</v>
      </c>
    </row>
    <row r="45" spans="1:2" x14ac:dyDescent="0.35">
      <c r="A45" s="9">
        <v>1155</v>
      </c>
      <c r="B45" s="10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B2:H113"/>
  <sheetViews>
    <sheetView showGridLines="0" topLeftCell="A49" zoomScaleNormal="100" workbookViewId="0">
      <selection activeCell="G62" sqref="B54:G62"/>
    </sheetView>
  </sheetViews>
  <sheetFormatPr defaultColWidth="9.1796875" defaultRowHeight="10.5" x14ac:dyDescent="0.25"/>
  <cols>
    <col min="1" max="1" width="5.1796875" style="2" customWidth="1"/>
    <col min="2" max="2" width="22.81640625" style="56" bestFit="1" customWidth="1"/>
    <col min="3" max="3" width="30.453125" style="45" bestFit="1" customWidth="1"/>
    <col min="4" max="4" width="24" style="44" bestFit="1" customWidth="1"/>
    <col min="5" max="5" width="2.7265625" style="45" customWidth="1"/>
    <col min="6" max="6" width="8.7265625" style="45" customWidth="1"/>
    <col min="7" max="7" width="13.453125" style="7" customWidth="1"/>
    <col min="8" max="16384" width="9.1796875" style="2"/>
  </cols>
  <sheetData>
    <row r="2" spans="2:8" ht="13" x14ac:dyDescent="0.25">
      <c r="B2" s="32" t="s">
        <v>1634</v>
      </c>
      <c r="C2" s="61"/>
      <c r="D2" s="61"/>
      <c r="E2" s="224"/>
      <c r="F2" s="224"/>
      <c r="G2" s="67"/>
    </row>
    <row r="3" spans="2:8" ht="13" x14ac:dyDescent="0.25">
      <c r="B3" s="32"/>
      <c r="C3" s="61"/>
      <c r="D3" s="61"/>
      <c r="E3" s="65" t="s">
        <v>1639</v>
      </c>
      <c r="F3" s="65" t="s">
        <v>1637</v>
      </c>
      <c r="G3" s="65" t="s">
        <v>1638</v>
      </c>
    </row>
    <row r="4" spans="2:8" hidden="1" x14ac:dyDescent="0.25">
      <c r="B4" s="62" t="s">
        <v>6</v>
      </c>
      <c r="C4" s="44" t="s">
        <v>1609</v>
      </c>
      <c r="D4" s="46"/>
      <c r="E4" s="47"/>
      <c r="F4" s="46"/>
    </row>
    <row r="5" spans="2:8" hidden="1" x14ac:dyDescent="0.25">
      <c r="B5" s="48"/>
      <c r="C5" s="48"/>
      <c r="D5" s="48"/>
      <c r="E5" s="49"/>
      <c r="F5" s="48"/>
    </row>
    <row r="6" spans="2:8" x14ac:dyDescent="0.25">
      <c r="B6" s="50"/>
      <c r="C6" s="50"/>
      <c r="D6" s="50"/>
      <c r="E6" s="50"/>
      <c r="F6" s="72" t="s">
        <v>1574</v>
      </c>
      <c r="G6" s="73" t="s">
        <v>116</v>
      </c>
    </row>
    <row r="7" spans="2:8" x14ac:dyDescent="0.25">
      <c r="B7" s="54" t="s">
        <v>142</v>
      </c>
      <c r="C7" s="50" t="s">
        <v>34</v>
      </c>
      <c r="D7" s="50" t="s">
        <v>1499</v>
      </c>
      <c r="E7" s="45">
        <v>11</v>
      </c>
      <c r="F7" s="63">
        <v>13700</v>
      </c>
      <c r="G7" s="68">
        <v>0.5</v>
      </c>
    </row>
    <row r="8" spans="2:8" x14ac:dyDescent="0.25">
      <c r="B8" s="54"/>
      <c r="C8" s="50"/>
      <c r="D8" s="50" t="s">
        <v>1573</v>
      </c>
      <c r="E8" s="45">
        <v>11</v>
      </c>
      <c r="F8" s="63">
        <v>10800</v>
      </c>
      <c r="G8" s="68">
        <v>0.5</v>
      </c>
    </row>
    <row r="9" spans="2:8" x14ac:dyDescent="0.25">
      <c r="B9" s="54"/>
      <c r="C9" s="50"/>
      <c r="D9" s="50" t="s">
        <v>1453</v>
      </c>
      <c r="E9" s="45">
        <v>4</v>
      </c>
      <c r="F9" s="63">
        <v>24000</v>
      </c>
      <c r="G9" s="68">
        <v>1</v>
      </c>
    </row>
    <row r="10" spans="2:8" x14ac:dyDescent="0.25">
      <c r="B10" s="54"/>
      <c r="C10" s="50" t="s">
        <v>36</v>
      </c>
      <c r="D10" s="50" t="s">
        <v>1476</v>
      </c>
      <c r="E10" s="45">
        <v>3</v>
      </c>
      <c r="F10" s="63">
        <v>120000</v>
      </c>
      <c r="G10" s="68">
        <v>5</v>
      </c>
    </row>
    <row r="11" spans="2:8" x14ac:dyDescent="0.25">
      <c r="B11" s="54"/>
      <c r="C11" s="50"/>
      <c r="D11" s="50" t="s">
        <v>1506</v>
      </c>
      <c r="E11" s="45">
        <v>3</v>
      </c>
      <c r="F11" s="63">
        <v>24000</v>
      </c>
      <c r="G11" s="68">
        <v>1</v>
      </c>
      <c r="H11" s="66"/>
    </row>
    <row r="12" spans="2:8" x14ac:dyDescent="0.25">
      <c r="B12" s="54"/>
      <c r="C12" s="50"/>
      <c r="D12" s="50"/>
      <c r="E12" s="45">
        <v>4</v>
      </c>
      <c r="F12" s="63">
        <v>24000</v>
      </c>
      <c r="G12" s="68">
        <v>1</v>
      </c>
    </row>
    <row r="13" spans="2:8" x14ac:dyDescent="0.25">
      <c r="B13" s="54"/>
      <c r="C13" s="50"/>
      <c r="D13" s="50" t="s">
        <v>1465</v>
      </c>
      <c r="E13" s="45">
        <v>8</v>
      </c>
      <c r="F13" s="63">
        <v>24000</v>
      </c>
      <c r="G13" s="68">
        <v>1</v>
      </c>
    </row>
    <row r="14" spans="2:8" x14ac:dyDescent="0.25">
      <c r="B14" s="54"/>
      <c r="C14" s="50" t="s">
        <v>38</v>
      </c>
      <c r="D14" s="50" t="s">
        <v>1529</v>
      </c>
      <c r="E14" s="45">
        <v>2</v>
      </c>
      <c r="F14" s="63">
        <v>23292</v>
      </c>
      <c r="G14" s="68">
        <v>1</v>
      </c>
    </row>
    <row r="15" spans="2:8" x14ac:dyDescent="0.25">
      <c r="B15" s="54"/>
      <c r="C15" s="50"/>
      <c r="D15" s="50" t="s">
        <v>1528</v>
      </c>
      <c r="E15" s="45">
        <v>5</v>
      </c>
      <c r="F15" s="63">
        <v>23292</v>
      </c>
      <c r="G15" s="68">
        <v>1</v>
      </c>
    </row>
    <row r="16" spans="2:8" x14ac:dyDescent="0.25">
      <c r="B16" s="54"/>
      <c r="C16" s="50"/>
      <c r="D16" s="50" t="s">
        <v>1512</v>
      </c>
      <c r="E16" s="45">
        <v>5</v>
      </c>
      <c r="F16" s="63">
        <v>23292</v>
      </c>
      <c r="G16" s="68">
        <v>1</v>
      </c>
    </row>
    <row r="17" spans="2:7" x14ac:dyDescent="0.25">
      <c r="B17" s="54"/>
      <c r="C17" s="50"/>
      <c r="D17" s="50" t="s">
        <v>1472</v>
      </c>
      <c r="E17" s="45">
        <v>1</v>
      </c>
      <c r="F17" s="63">
        <v>28332</v>
      </c>
      <c r="G17" s="68">
        <v>1.2130627774254914</v>
      </c>
    </row>
    <row r="18" spans="2:7" x14ac:dyDescent="0.25">
      <c r="B18" s="54"/>
      <c r="C18" s="50"/>
      <c r="D18" s="50"/>
      <c r="E18" s="45">
        <v>2</v>
      </c>
      <c r="F18" s="63">
        <v>9996</v>
      </c>
      <c r="G18" s="68">
        <v>0.41649999999999998</v>
      </c>
    </row>
    <row r="19" spans="2:7" x14ac:dyDescent="0.25">
      <c r="B19" s="54"/>
      <c r="C19" s="50"/>
      <c r="D19" s="50" t="s">
        <v>1477</v>
      </c>
      <c r="E19" s="45">
        <v>1</v>
      </c>
      <c r="F19" s="63">
        <v>42615</v>
      </c>
      <c r="G19" s="68">
        <v>1.7869372225745086</v>
      </c>
    </row>
    <row r="20" spans="2:7" x14ac:dyDescent="0.25">
      <c r="B20" s="54"/>
      <c r="C20" s="50"/>
      <c r="D20" s="50"/>
      <c r="E20" s="45">
        <v>2</v>
      </c>
      <c r="F20" s="63">
        <v>13980</v>
      </c>
      <c r="G20" s="68">
        <v>0.58250000000000002</v>
      </c>
    </row>
    <row r="21" spans="2:7" x14ac:dyDescent="0.25">
      <c r="B21" s="54"/>
      <c r="C21" s="50"/>
      <c r="D21" s="50"/>
      <c r="E21" s="45">
        <v>8</v>
      </c>
      <c r="F21" s="63">
        <v>24000</v>
      </c>
      <c r="G21" s="68">
        <v>1</v>
      </c>
    </row>
    <row r="22" spans="2:7" x14ac:dyDescent="0.25">
      <c r="B22" s="54"/>
      <c r="C22" s="50" t="s">
        <v>881</v>
      </c>
      <c r="D22" s="50" t="s">
        <v>1518</v>
      </c>
      <c r="E22" s="45">
        <v>5</v>
      </c>
      <c r="F22" s="63">
        <v>23943.32</v>
      </c>
      <c r="G22" s="68">
        <v>1</v>
      </c>
    </row>
    <row r="23" spans="2:7" x14ac:dyDescent="0.25">
      <c r="B23" s="54"/>
      <c r="C23" s="50" t="s">
        <v>730</v>
      </c>
      <c r="D23" s="50" t="s">
        <v>1518</v>
      </c>
      <c r="E23" s="45">
        <v>4</v>
      </c>
      <c r="F23" s="63">
        <v>72000</v>
      </c>
      <c r="G23" s="68">
        <v>3</v>
      </c>
    </row>
    <row r="24" spans="2:7" x14ac:dyDescent="0.25">
      <c r="B24" s="70" t="s">
        <v>1571</v>
      </c>
      <c r="C24" s="70"/>
      <c r="D24" s="70"/>
      <c r="E24" s="70"/>
      <c r="F24" s="64">
        <v>525242.32000000007</v>
      </c>
      <c r="G24" s="69">
        <v>21.998999999999999</v>
      </c>
    </row>
    <row r="25" spans="2:7" x14ac:dyDescent="0.25">
      <c r="B25" s="55" t="s">
        <v>1303</v>
      </c>
      <c r="C25" s="50" t="s">
        <v>34</v>
      </c>
      <c r="D25" s="50" t="s">
        <v>1456</v>
      </c>
      <c r="E25" s="45">
        <v>1</v>
      </c>
      <c r="F25" s="63">
        <v>119703.38999999998</v>
      </c>
      <c r="G25" s="68">
        <v>5</v>
      </c>
    </row>
    <row r="26" spans="2:7" x14ac:dyDescent="0.25">
      <c r="B26" s="55"/>
      <c r="C26" s="50"/>
      <c r="D26" s="50"/>
      <c r="E26" s="45">
        <v>2</v>
      </c>
      <c r="F26" s="63">
        <v>47917.61</v>
      </c>
      <c r="G26" s="68">
        <v>2</v>
      </c>
    </row>
    <row r="27" spans="2:7" x14ac:dyDescent="0.25">
      <c r="B27" s="55"/>
      <c r="C27" s="50"/>
      <c r="D27" s="50"/>
      <c r="E27" s="45">
        <v>3</v>
      </c>
      <c r="F27" s="63">
        <v>47913.919999999998</v>
      </c>
      <c r="G27" s="68">
        <v>2</v>
      </c>
    </row>
    <row r="28" spans="2:7" x14ac:dyDescent="0.25">
      <c r="B28" s="55"/>
      <c r="C28" s="50" t="s">
        <v>36</v>
      </c>
      <c r="D28" s="50" t="s">
        <v>1504</v>
      </c>
      <c r="E28" s="45">
        <v>2</v>
      </c>
      <c r="F28" s="63">
        <v>23991.919999999998</v>
      </c>
      <c r="G28" s="68">
        <v>1</v>
      </c>
    </row>
    <row r="29" spans="2:7" x14ac:dyDescent="0.25">
      <c r="B29" s="55"/>
      <c r="C29" s="50"/>
      <c r="D29" s="50"/>
      <c r="E29" s="45">
        <v>3</v>
      </c>
      <c r="F29" s="63">
        <v>23985.89</v>
      </c>
      <c r="G29" s="68">
        <v>1</v>
      </c>
    </row>
    <row r="30" spans="2:7" x14ac:dyDescent="0.25">
      <c r="B30" s="55"/>
      <c r="C30" s="50" t="s">
        <v>46</v>
      </c>
      <c r="D30" s="50" t="s">
        <v>1450</v>
      </c>
      <c r="E30" s="45">
        <v>2</v>
      </c>
      <c r="F30" s="63">
        <v>23951.86</v>
      </c>
      <c r="G30" s="68">
        <v>1</v>
      </c>
    </row>
    <row r="31" spans="2:7" x14ac:dyDescent="0.25">
      <c r="B31" s="55"/>
      <c r="C31" s="50"/>
      <c r="D31" s="50" t="s">
        <v>1451</v>
      </c>
      <c r="E31" s="45">
        <v>2</v>
      </c>
      <c r="F31" s="63">
        <v>23820.78</v>
      </c>
      <c r="G31" s="68">
        <v>1</v>
      </c>
    </row>
    <row r="32" spans="2:7" x14ac:dyDescent="0.25">
      <c r="B32" s="55"/>
      <c r="C32" s="50" t="s">
        <v>730</v>
      </c>
      <c r="D32" s="50" t="s">
        <v>1456</v>
      </c>
      <c r="E32" s="45">
        <v>2</v>
      </c>
      <c r="F32" s="63">
        <v>23817.759999999998</v>
      </c>
      <c r="G32" s="68">
        <v>1</v>
      </c>
    </row>
    <row r="33" spans="2:7" x14ac:dyDescent="0.25">
      <c r="B33" s="55"/>
      <c r="C33" s="50"/>
      <c r="D33" s="50" t="s">
        <v>1518</v>
      </c>
      <c r="E33" s="45">
        <v>4</v>
      </c>
      <c r="F33" s="63">
        <v>23971.37</v>
      </c>
      <c r="G33" s="68">
        <v>1</v>
      </c>
    </row>
    <row r="34" spans="2:7" x14ac:dyDescent="0.25">
      <c r="B34" s="55"/>
      <c r="C34" s="50" t="s">
        <v>1316</v>
      </c>
      <c r="D34" s="50" t="s">
        <v>1450</v>
      </c>
      <c r="E34" s="45">
        <v>3</v>
      </c>
      <c r="F34" s="63">
        <v>71893.040000000008</v>
      </c>
      <c r="G34" s="68">
        <v>3</v>
      </c>
    </row>
    <row r="35" spans="2:7" x14ac:dyDescent="0.25">
      <c r="B35" s="70" t="s">
        <v>1633</v>
      </c>
      <c r="C35" s="70"/>
      <c r="D35" s="70"/>
      <c r="E35" s="70"/>
      <c r="F35" s="64">
        <v>430967.54000000004</v>
      </c>
      <c r="G35" s="69">
        <v>18</v>
      </c>
    </row>
    <row r="36" spans="2:7" x14ac:dyDescent="0.25">
      <c r="B36" s="55" t="s">
        <v>115</v>
      </c>
      <c r="C36" s="50" t="s">
        <v>34</v>
      </c>
      <c r="D36" s="50" t="s">
        <v>1453</v>
      </c>
      <c r="E36" s="45">
        <v>4</v>
      </c>
      <c r="F36" s="63">
        <v>24000</v>
      </c>
      <c r="G36" s="68">
        <v>1</v>
      </c>
    </row>
    <row r="37" spans="2:7" x14ac:dyDescent="0.25">
      <c r="B37" s="55"/>
      <c r="C37" s="50" t="s">
        <v>36</v>
      </c>
      <c r="D37" s="50" t="s">
        <v>1506</v>
      </c>
      <c r="E37" s="45">
        <v>3</v>
      </c>
      <c r="F37" s="63">
        <v>48000</v>
      </c>
      <c r="G37" s="68">
        <v>2</v>
      </c>
    </row>
    <row r="38" spans="2:7" x14ac:dyDescent="0.25">
      <c r="B38" s="55"/>
      <c r="C38" s="50" t="s">
        <v>38</v>
      </c>
      <c r="D38" s="50" t="s">
        <v>1481</v>
      </c>
      <c r="E38" s="45">
        <v>1</v>
      </c>
      <c r="F38" s="63">
        <v>11640</v>
      </c>
      <c r="G38" s="68">
        <v>1</v>
      </c>
    </row>
    <row r="39" spans="2:7" x14ac:dyDescent="0.25">
      <c r="B39" s="55"/>
      <c r="C39" s="50"/>
      <c r="D39" s="50" t="s">
        <v>1484</v>
      </c>
      <c r="E39" s="45">
        <v>1</v>
      </c>
      <c r="F39" s="63">
        <v>24498</v>
      </c>
      <c r="G39" s="68">
        <v>1</v>
      </c>
    </row>
    <row r="40" spans="2:7" x14ac:dyDescent="0.25">
      <c r="B40" s="55"/>
      <c r="C40" s="50"/>
      <c r="D40" s="50" t="s">
        <v>1470</v>
      </c>
      <c r="E40" s="45">
        <v>1</v>
      </c>
      <c r="F40" s="63">
        <v>11616</v>
      </c>
      <c r="G40" s="68">
        <v>1</v>
      </c>
    </row>
    <row r="41" spans="2:7" x14ac:dyDescent="0.25">
      <c r="B41" s="70" t="s">
        <v>1626</v>
      </c>
      <c r="C41" s="70"/>
      <c r="D41" s="70"/>
      <c r="E41" s="70"/>
      <c r="F41" s="64">
        <v>119754</v>
      </c>
      <c r="G41" s="69">
        <v>6</v>
      </c>
    </row>
    <row r="42" spans="2:7" x14ac:dyDescent="0.25">
      <c r="B42" s="55" t="s">
        <v>839</v>
      </c>
      <c r="C42" s="50" t="s">
        <v>86</v>
      </c>
      <c r="D42" s="50" t="s">
        <v>1511</v>
      </c>
      <c r="E42" s="45">
        <v>1</v>
      </c>
      <c r="F42" s="63">
        <v>11238.4</v>
      </c>
      <c r="G42" s="68">
        <v>0.45871020408163266</v>
      </c>
    </row>
    <row r="43" spans="2:7" x14ac:dyDescent="0.25">
      <c r="B43" s="55"/>
      <c r="C43" s="50"/>
      <c r="D43" s="50" t="s">
        <v>1512</v>
      </c>
      <c r="E43" s="45">
        <v>1</v>
      </c>
      <c r="F43" s="63">
        <v>10240</v>
      </c>
      <c r="G43" s="68">
        <v>0.4179591836734694</v>
      </c>
    </row>
    <row r="44" spans="2:7" x14ac:dyDescent="0.25">
      <c r="B44" s="55"/>
      <c r="C44" s="50"/>
      <c r="D44" s="50" t="s">
        <v>1495</v>
      </c>
      <c r="E44" s="45">
        <v>1</v>
      </c>
      <c r="F44" s="63">
        <v>3000</v>
      </c>
      <c r="G44" s="68">
        <v>0.12244897959183673</v>
      </c>
    </row>
    <row r="45" spans="2:7" x14ac:dyDescent="0.25">
      <c r="B45" s="55"/>
      <c r="C45" s="50" t="s">
        <v>144</v>
      </c>
      <c r="D45" s="50" t="s">
        <v>1455</v>
      </c>
      <c r="E45" s="45">
        <v>1</v>
      </c>
      <c r="F45" s="63">
        <v>24000</v>
      </c>
      <c r="G45" s="68">
        <v>1</v>
      </c>
    </row>
    <row r="46" spans="2:7" x14ac:dyDescent="0.25">
      <c r="B46" s="55"/>
      <c r="C46" s="50" t="s">
        <v>881</v>
      </c>
      <c r="D46" s="50" t="s">
        <v>1519</v>
      </c>
      <c r="E46" s="45">
        <v>2</v>
      </c>
      <c r="F46" s="63">
        <v>24000</v>
      </c>
      <c r="G46" s="68">
        <v>1</v>
      </c>
    </row>
    <row r="47" spans="2:7" x14ac:dyDescent="0.25">
      <c r="B47" s="70" t="s">
        <v>1625</v>
      </c>
      <c r="C47" s="70"/>
      <c r="D47" s="70"/>
      <c r="E47" s="70"/>
      <c r="F47" s="64">
        <v>72478.399999999994</v>
      </c>
      <c r="G47" s="69">
        <v>2.9991183673469388</v>
      </c>
    </row>
    <row r="48" spans="2:7" x14ac:dyDescent="0.25">
      <c r="B48" s="55" t="s">
        <v>1352</v>
      </c>
      <c r="C48" s="50" t="s">
        <v>34</v>
      </c>
      <c r="D48" s="50" t="s">
        <v>1500</v>
      </c>
      <c r="E48" s="45">
        <v>1</v>
      </c>
      <c r="F48" s="63">
        <v>24500</v>
      </c>
      <c r="G48" s="68">
        <v>1</v>
      </c>
    </row>
    <row r="49" spans="2:7" x14ac:dyDescent="0.25">
      <c r="B49" s="55"/>
      <c r="C49" s="50"/>
      <c r="D49" s="50" t="s">
        <v>1453</v>
      </c>
      <c r="E49" s="45">
        <v>4</v>
      </c>
      <c r="F49" s="63">
        <v>23925</v>
      </c>
      <c r="G49" s="68">
        <v>1</v>
      </c>
    </row>
    <row r="50" spans="2:7" x14ac:dyDescent="0.25">
      <c r="B50" s="55"/>
      <c r="C50" s="50" t="s">
        <v>881</v>
      </c>
      <c r="D50" s="50" t="s">
        <v>1451</v>
      </c>
      <c r="E50" s="45">
        <v>1</v>
      </c>
      <c r="F50" s="63">
        <v>23985.759999999998</v>
      </c>
      <c r="G50" s="68">
        <v>1</v>
      </c>
    </row>
    <row r="51" spans="2:7" x14ac:dyDescent="0.25">
      <c r="B51" s="70" t="s">
        <v>1631</v>
      </c>
      <c r="C51" s="70"/>
      <c r="D51" s="70"/>
      <c r="E51" s="70"/>
      <c r="F51" s="64">
        <v>72410.759999999995</v>
      </c>
      <c r="G51" s="69">
        <v>3</v>
      </c>
    </row>
    <row r="52" spans="2:7" x14ac:dyDescent="0.25">
      <c r="B52" s="55" t="s">
        <v>1130</v>
      </c>
      <c r="C52" s="50" t="s">
        <v>34</v>
      </c>
      <c r="D52" s="50" t="s">
        <v>1456</v>
      </c>
      <c r="E52" s="45">
        <v>1</v>
      </c>
      <c r="F52" s="63">
        <v>23974.25</v>
      </c>
      <c r="G52" s="68">
        <v>1</v>
      </c>
    </row>
    <row r="53" spans="2:7" x14ac:dyDescent="0.25">
      <c r="B53" s="55"/>
      <c r="C53" s="50" t="s">
        <v>730</v>
      </c>
      <c r="D53" s="50" t="s">
        <v>1518</v>
      </c>
      <c r="E53" s="45">
        <v>3</v>
      </c>
      <c r="F53" s="63">
        <v>47907.1</v>
      </c>
      <c r="G53" s="68">
        <v>2</v>
      </c>
    </row>
    <row r="54" spans="2:7" x14ac:dyDescent="0.25">
      <c r="B54" s="70" t="s">
        <v>1632</v>
      </c>
      <c r="C54" s="70"/>
      <c r="D54" s="70"/>
      <c r="E54" s="70"/>
      <c r="F54" s="64">
        <v>71881.350000000006</v>
      </c>
      <c r="G54" s="69">
        <v>3</v>
      </c>
    </row>
    <row r="55" spans="2:7" x14ac:dyDescent="0.25">
      <c r="B55" s="55" t="s">
        <v>1190</v>
      </c>
      <c r="C55" s="50" t="s">
        <v>730</v>
      </c>
      <c r="D55" s="50" t="s">
        <v>1518</v>
      </c>
      <c r="E55" s="45">
        <v>4</v>
      </c>
      <c r="F55" s="63">
        <v>47978.83</v>
      </c>
      <c r="G55" s="68">
        <v>2</v>
      </c>
    </row>
    <row r="56" spans="2:7" x14ac:dyDescent="0.25">
      <c r="B56" s="70" t="s">
        <v>1628</v>
      </c>
      <c r="C56" s="70"/>
      <c r="D56" s="70"/>
      <c r="E56" s="70"/>
      <c r="F56" s="64">
        <v>47978.83</v>
      </c>
      <c r="G56" s="69">
        <v>2</v>
      </c>
    </row>
    <row r="57" spans="2:7" x14ac:dyDescent="0.25">
      <c r="B57" s="55" t="s">
        <v>484</v>
      </c>
      <c r="C57" s="50" t="s">
        <v>34</v>
      </c>
      <c r="D57" s="50" t="s">
        <v>1500</v>
      </c>
      <c r="E57" s="45">
        <v>1</v>
      </c>
      <c r="F57" s="63">
        <v>24500</v>
      </c>
      <c r="G57" s="68">
        <v>1</v>
      </c>
    </row>
    <row r="58" spans="2:7" x14ac:dyDescent="0.25">
      <c r="B58" s="70" t="s">
        <v>1624</v>
      </c>
      <c r="C58" s="70"/>
      <c r="D58" s="70"/>
      <c r="E58" s="70"/>
      <c r="F58" s="64">
        <v>24500</v>
      </c>
      <c r="G58" s="69">
        <v>1</v>
      </c>
    </row>
    <row r="59" spans="2:7" x14ac:dyDescent="0.25">
      <c r="B59" s="55" t="s">
        <v>1601</v>
      </c>
      <c r="C59" s="50" t="s">
        <v>38</v>
      </c>
      <c r="D59" s="50" t="s">
        <v>1528</v>
      </c>
      <c r="E59" s="45">
        <v>2</v>
      </c>
      <c r="F59" s="63">
        <v>10740</v>
      </c>
      <c r="G59" s="68">
        <v>0.5</v>
      </c>
    </row>
    <row r="60" spans="2:7" x14ac:dyDescent="0.25">
      <c r="B60" s="55"/>
      <c r="C60" s="50"/>
      <c r="D60" s="50" t="s">
        <v>1512</v>
      </c>
      <c r="E60" s="45">
        <v>2</v>
      </c>
      <c r="F60" s="63">
        <v>11820</v>
      </c>
      <c r="G60" s="68">
        <v>0.5</v>
      </c>
    </row>
    <row r="61" spans="2:7" x14ac:dyDescent="0.25">
      <c r="B61" s="70" t="s">
        <v>1627</v>
      </c>
      <c r="C61" s="70"/>
      <c r="D61" s="70"/>
      <c r="E61" s="70"/>
      <c r="F61" s="64">
        <v>22560</v>
      </c>
      <c r="G61" s="69">
        <v>1</v>
      </c>
    </row>
    <row r="62" spans="2:7" x14ac:dyDescent="0.25">
      <c r="B62" s="45" t="s">
        <v>1636</v>
      </c>
      <c r="D62" s="45"/>
      <c r="F62" s="63">
        <v>1387773.2000000002</v>
      </c>
      <c r="G62" s="51">
        <v>58.99811836734694</v>
      </c>
    </row>
    <row r="63" spans="2:7" ht="14.5" x14ac:dyDescent="0.35">
      <c r="B63"/>
      <c r="C63"/>
      <c r="D63"/>
      <c r="E63" s="11"/>
      <c r="F63"/>
    </row>
    <row r="64" spans="2:7" ht="14.5" x14ac:dyDescent="0.35">
      <c r="B64"/>
      <c r="C64"/>
      <c r="D64"/>
      <c r="E64" s="11"/>
      <c r="F64"/>
    </row>
    <row r="65" spans="2:6" ht="14.5" x14ac:dyDescent="0.35">
      <c r="B65"/>
      <c r="C65"/>
      <c r="D65"/>
      <c r="E65" s="11"/>
      <c r="F65"/>
    </row>
    <row r="66" spans="2:6" ht="14.5" x14ac:dyDescent="0.35">
      <c r="B66"/>
      <c r="C66"/>
      <c r="D66"/>
      <c r="E66" s="11"/>
      <c r="F66"/>
    </row>
    <row r="67" spans="2:6" ht="14.5" x14ac:dyDescent="0.35">
      <c r="B67"/>
      <c r="C67"/>
      <c r="D67"/>
      <c r="E67" s="11"/>
      <c r="F67"/>
    </row>
    <row r="68" spans="2:6" ht="14.5" x14ac:dyDescent="0.35">
      <c r="B68"/>
      <c r="C68"/>
      <c r="D68"/>
      <c r="E68" s="11"/>
      <c r="F68"/>
    </row>
    <row r="69" spans="2:6" ht="14.5" x14ac:dyDescent="0.35">
      <c r="B69"/>
      <c r="C69"/>
      <c r="D69"/>
      <c r="E69" s="11"/>
      <c r="F69"/>
    </row>
    <row r="70" spans="2:6" ht="14.5" x14ac:dyDescent="0.35">
      <c r="B70"/>
      <c r="C70"/>
      <c r="D70"/>
      <c r="E70" s="11"/>
      <c r="F70"/>
    </row>
    <row r="71" spans="2:6" ht="14.5" x14ac:dyDescent="0.35">
      <c r="B71"/>
      <c r="C71"/>
      <c r="D71"/>
      <c r="E71" s="11"/>
      <c r="F71"/>
    </row>
    <row r="72" spans="2:6" ht="14.5" x14ac:dyDescent="0.35">
      <c r="B72"/>
      <c r="C72"/>
      <c r="D72"/>
      <c r="E72" s="11"/>
      <c r="F72"/>
    </row>
    <row r="73" spans="2:6" ht="14.5" x14ac:dyDescent="0.35">
      <c r="B73"/>
      <c r="C73"/>
      <c r="D73"/>
      <c r="E73" s="11"/>
      <c r="F73"/>
    </row>
    <row r="74" spans="2:6" ht="14.5" x14ac:dyDescent="0.35">
      <c r="B74"/>
      <c r="C74"/>
      <c r="D74"/>
      <c r="E74" s="11"/>
      <c r="F74"/>
    </row>
    <row r="75" spans="2:6" ht="14.5" x14ac:dyDescent="0.35">
      <c r="B75"/>
      <c r="C75"/>
      <c r="D75"/>
      <c r="E75" s="11"/>
      <c r="F75"/>
    </row>
    <row r="76" spans="2:6" ht="14.5" x14ac:dyDescent="0.35">
      <c r="B76"/>
      <c r="C76"/>
      <c r="D76"/>
      <c r="E76" s="11"/>
      <c r="F76"/>
    </row>
    <row r="77" spans="2:6" ht="14.5" x14ac:dyDescent="0.35">
      <c r="B77"/>
      <c r="C77"/>
      <c r="D77"/>
      <c r="E77" s="11"/>
      <c r="F77"/>
    </row>
    <row r="78" spans="2:6" ht="14.5" x14ac:dyDescent="0.35">
      <c r="B78"/>
      <c r="C78"/>
      <c r="D78"/>
      <c r="E78" s="11"/>
      <c r="F78"/>
    </row>
    <row r="79" spans="2:6" ht="14.5" x14ac:dyDescent="0.35">
      <c r="B79"/>
      <c r="C79"/>
      <c r="D79"/>
      <c r="E79" s="11"/>
      <c r="F79"/>
    </row>
    <row r="80" spans="2:6" ht="14.5" x14ac:dyDescent="0.35">
      <c r="B80"/>
      <c r="C80"/>
      <c r="D80"/>
      <c r="E80" s="11"/>
      <c r="F80"/>
    </row>
    <row r="81" spans="2:6" ht="14.5" x14ac:dyDescent="0.35">
      <c r="B81"/>
      <c r="C81"/>
      <c r="D81"/>
      <c r="E81" s="11"/>
      <c r="F81"/>
    </row>
    <row r="82" spans="2:6" ht="14.5" x14ac:dyDescent="0.35">
      <c r="B82"/>
      <c r="C82"/>
      <c r="D82"/>
      <c r="E82" s="11"/>
      <c r="F82"/>
    </row>
    <row r="83" spans="2:6" ht="14.5" x14ac:dyDescent="0.35">
      <c r="B83"/>
      <c r="C83"/>
      <c r="D83"/>
      <c r="E83" s="11"/>
      <c r="F83"/>
    </row>
    <row r="84" spans="2:6" ht="14.5" x14ac:dyDescent="0.35">
      <c r="B84"/>
      <c r="C84"/>
      <c r="D84"/>
      <c r="E84" s="11"/>
      <c r="F84"/>
    </row>
    <row r="85" spans="2:6" ht="14.5" x14ac:dyDescent="0.35">
      <c r="B85"/>
      <c r="C85"/>
      <c r="D85"/>
      <c r="E85" s="11"/>
      <c r="F85"/>
    </row>
    <row r="86" spans="2:6" ht="14.5" x14ac:dyDescent="0.35">
      <c r="B86"/>
      <c r="C86"/>
      <c r="D86"/>
      <c r="E86" s="11"/>
      <c r="F86"/>
    </row>
    <row r="87" spans="2:6" ht="14.5" x14ac:dyDescent="0.35">
      <c r="B87"/>
      <c r="C87"/>
      <c r="D87"/>
      <c r="E87" s="11"/>
      <c r="F87"/>
    </row>
    <row r="88" spans="2:6" ht="14.5" x14ac:dyDescent="0.35">
      <c r="B88"/>
      <c r="C88"/>
      <c r="D88"/>
      <c r="E88" s="11"/>
      <c r="F88"/>
    </row>
    <row r="89" spans="2:6" ht="14.5" x14ac:dyDescent="0.35">
      <c r="B89"/>
      <c r="C89"/>
      <c r="D89"/>
      <c r="E89" s="11"/>
      <c r="F89"/>
    </row>
    <row r="90" spans="2:6" ht="14.5" x14ac:dyDescent="0.35">
      <c r="B90"/>
      <c r="C90"/>
      <c r="D90"/>
      <c r="E90" s="11"/>
      <c r="F90"/>
    </row>
    <row r="91" spans="2:6" ht="14.5" x14ac:dyDescent="0.35">
      <c r="B91"/>
      <c r="C91"/>
      <c r="D91"/>
      <c r="E91" s="11"/>
      <c r="F91"/>
    </row>
    <row r="92" spans="2:6" ht="14.5" x14ac:dyDescent="0.35">
      <c r="B92"/>
      <c r="C92"/>
      <c r="D92"/>
      <c r="E92" s="11"/>
      <c r="F92"/>
    </row>
    <row r="93" spans="2:6" ht="14.5" x14ac:dyDescent="0.35">
      <c r="B93"/>
      <c r="C93"/>
      <c r="D93"/>
      <c r="E93" s="11"/>
      <c r="F93"/>
    </row>
    <row r="94" spans="2:6" ht="14.5" x14ac:dyDescent="0.35">
      <c r="B94"/>
      <c r="C94"/>
      <c r="D94"/>
      <c r="E94" s="11"/>
      <c r="F94"/>
    </row>
    <row r="95" spans="2:6" ht="14.5" x14ac:dyDescent="0.35">
      <c r="B95"/>
      <c r="C95"/>
      <c r="D95"/>
      <c r="E95" s="11"/>
      <c r="F95"/>
    </row>
    <row r="96" spans="2:6" ht="14.5" x14ac:dyDescent="0.35">
      <c r="B96"/>
      <c r="C96"/>
      <c r="D96"/>
      <c r="E96" s="11"/>
      <c r="F96"/>
    </row>
    <row r="97" spans="2:6" ht="14.5" x14ac:dyDescent="0.35">
      <c r="B97" s="57"/>
      <c r="C97" s="53"/>
      <c r="D97" s="52"/>
      <c r="E97" s="71"/>
      <c r="F97" s="53"/>
    </row>
    <row r="98" spans="2:6" ht="14.5" x14ac:dyDescent="0.35">
      <c r="B98" s="57"/>
      <c r="C98" s="53"/>
      <c r="D98" s="52"/>
      <c r="E98" s="71"/>
      <c r="F98" s="53"/>
    </row>
    <row r="99" spans="2:6" ht="14.5" x14ac:dyDescent="0.35">
      <c r="B99" s="57"/>
      <c r="C99" s="53"/>
      <c r="D99" s="52"/>
      <c r="E99" s="71"/>
      <c r="F99" s="53"/>
    </row>
    <row r="100" spans="2:6" ht="14.5" x14ac:dyDescent="0.35">
      <c r="B100" s="57"/>
      <c r="C100" s="53"/>
      <c r="D100" s="52"/>
      <c r="E100" s="71"/>
      <c r="F100" s="53"/>
    </row>
    <row r="101" spans="2:6" ht="14.5" x14ac:dyDescent="0.35">
      <c r="B101" s="57"/>
      <c r="C101" s="53"/>
      <c r="D101" s="52"/>
      <c r="E101" s="71"/>
      <c r="F101" s="53"/>
    </row>
    <row r="102" spans="2:6" ht="14.5" x14ac:dyDescent="0.35">
      <c r="B102" s="57"/>
      <c r="C102" s="53"/>
      <c r="D102" s="52"/>
      <c r="E102" s="71"/>
      <c r="F102" s="53"/>
    </row>
    <row r="103" spans="2:6" ht="14.5" x14ac:dyDescent="0.35">
      <c r="B103" s="57"/>
      <c r="C103" s="53"/>
      <c r="D103" s="52"/>
      <c r="E103" s="71"/>
      <c r="F103" s="53"/>
    </row>
    <row r="104" spans="2:6" ht="14.5" x14ac:dyDescent="0.35">
      <c r="B104" s="57"/>
      <c r="C104" s="53"/>
      <c r="D104" s="52"/>
      <c r="E104" s="71"/>
      <c r="F104" s="53"/>
    </row>
    <row r="105" spans="2:6" ht="14.5" x14ac:dyDescent="0.35">
      <c r="B105" s="57"/>
      <c r="C105" s="53"/>
      <c r="D105" s="52"/>
      <c r="E105" s="71"/>
      <c r="F105" s="53"/>
    </row>
    <row r="106" spans="2:6" ht="14.5" x14ac:dyDescent="0.35">
      <c r="B106" s="57"/>
      <c r="C106" s="53"/>
      <c r="D106" s="52"/>
      <c r="E106" s="71"/>
      <c r="F106" s="53"/>
    </row>
    <row r="107" spans="2:6" ht="14.5" x14ac:dyDescent="0.35">
      <c r="B107" s="57"/>
      <c r="C107" s="53"/>
      <c r="D107" s="52"/>
      <c r="E107" s="71"/>
      <c r="F107" s="53"/>
    </row>
    <row r="108" spans="2:6" ht="14.5" x14ac:dyDescent="0.35">
      <c r="B108" s="57"/>
      <c r="C108" s="53"/>
      <c r="D108" s="52"/>
      <c r="E108" s="71"/>
      <c r="F108" s="53"/>
    </row>
    <row r="109" spans="2:6" ht="14.5" x14ac:dyDescent="0.35">
      <c r="B109" s="57"/>
      <c r="C109" s="53"/>
      <c r="D109" s="52"/>
      <c r="E109" s="71"/>
      <c r="F109" s="53"/>
    </row>
    <row r="110" spans="2:6" ht="14.5" x14ac:dyDescent="0.35">
      <c r="B110" s="57"/>
      <c r="C110" s="53"/>
      <c r="D110" s="52"/>
      <c r="E110" s="71"/>
      <c r="F110" s="53"/>
    </row>
    <row r="111" spans="2:6" ht="14.5" x14ac:dyDescent="0.35">
      <c r="B111" s="57"/>
      <c r="C111" s="53"/>
      <c r="D111" s="52"/>
      <c r="E111" s="71"/>
      <c r="F111" s="53"/>
    </row>
    <row r="112" spans="2:6" ht="14.5" x14ac:dyDescent="0.35">
      <c r="B112" s="57"/>
      <c r="C112" s="53"/>
      <c r="D112" s="52"/>
      <c r="E112" s="71"/>
      <c r="F112" s="53"/>
    </row>
    <row r="113" spans="2:6" ht="14.5" x14ac:dyDescent="0.35">
      <c r="B113" s="57"/>
      <c r="C113" s="53"/>
      <c r="D113" s="52"/>
      <c r="E113" s="71"/>
      <c r="F113" s="53"/>
    </row>
  </sheetData>
  <mergeCells count="1">
    <mergeCell ref="E2:F2"/>
  </mergeCells>
  <pageMargins left="0.511811024" right="0.511811024" top="0.78740157499999996" bottom="0.78740157499999996" header="0.31496062000000002" footer="0.31496062000000002"/>
  <pageSetup paperSize="9"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FOTO RESUMO</vt:lpstr>
      <vt:lpstr>CIERRES RODOVIARIOS</vt:lpstr>
      <vt:lpstr>Plan4</vt:lpstr>
      <vt:lpstr>Plan1</vt:lpstr>
      <vt:lpstr>CIERRE RODO - POSTERIORES</vt:lpstr>
      <vt:lpstr>MARITIMO</vt:lpstr>
      <vt:lpstr>Plan3</vt:lpstr>
      <vt:lpstr>base sif</vt:lpstr>
      <vt:lpstr>modelo whats final</vt:lpstr>
      <vt:lpstr>FOTO POR CAMION</vt:lpstr>
      <vt:lpstr>FOTO MAR</vt:lpstr>
      <vt:lpstr>modelo whats</vt:lpstr>
      <vt:lpstr>Base 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Lohder Monteiro</dc:creator>
  <cp:lastModifiedBy>Adriana Milagros Beltran Castro</cp:lastModifiedBy>
  <cp:lastPrinted>2024-07-24T18:05:05Z</cp:lastPrinted>
  <dcterms:created xsi:type="dcterms:W3CDTF">2019-05-17T16:48:10Z</dcterms:created>
  <dcterms:modified xsi:type="dcterms:W3CDTF">2025-08-12T18:53:35Z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