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defaultThemeVersion="124226"/>
  <bookViews>
    <workbookView xWindow="240" yWindow="135" windowWidth="9180" windowHeight="4500" tabRatio="812"/>
  </bookViews>
  <sheets>
    <sheet name="Suivi Conso New" sheetId="7" r:id="rId1"/>
  </sheets>
  <calcPr calcId="145621"/>
</workbook>
</file>

<file path=xl/calcChain.xml><?xml version="1.0" encoding="utf-8"?>
<calcChain xmlns="http://schemas.openxmlformats.org/spreadsheetml/2006/main">
  <c r="B38" i="7" l="1"/>
  <c r="B39" i="7"/>
  <c r="C38" i="7" s="1"/>
  <c r="B40" i="7"/>
  <c r="B41" i="7"/>
  <c r="C40" i="7"/>
  <c r="C41" i="7"/>
  <c r="D38" i="7"/>
  <c r="D39" i="7"/>
  <c r="D40" i="7"/>
  <c r="D41" i="7"/>
  <c r="E38" i="7"/>
  <c r="E39" i="7"/>
  <c r="E40" i="7"/>
  <c r="E41" i="7"/>
  <c r="F38" i="7"/>
  <c r="F39" i="7"/>
  <c r="F40" i="7"/>
  <c r="F41" i="7"/>
  <c r="G38" i="7"/>
  <c r="G39" i="7"/>
  <c r="G40" i="7"/>
  <c r="G41" i="7"/>
  <c r="H38" i="7"/>
  <c r="H39" i="7"/>
  <c r="H40" i="7"/>
  <c r="H41" i="7"/>
  <c r="I38" i="7"/>
  <c r="I39" i="7"/>
  <c r="I40" i="7"/>
  <c r="I41" i="7"/>
  <c r="J38" i="7"/>
  <c r="J39" i="7"/>
  <c r="J40" i="7"/>
  <c r="J41" i="7"/>
  <c r="K38" i="7"/>
  <c r="K39" i="7"/>
  <c r="K40" i="7"/>
  <c r="K41" i="7"/>
  <c r="L38" i="7"/>
  <c r="L39" i="7"/>
  <c r="L40" i="7"/>
  <c r="L41" i="7"/>
  <c r="O38" i="7"/>
  <c r="O39" i="7"/>
  <c r="O40" i="7"/>
  <c r="O41" i="7"/>
  <c r="Q38" i="7"/>
  <c r="Q39" i="7"/>
  <c r="Q40" i="7"/>
  <c r="Q41" i="7"/>
  <c r="R38" i="7"/>
  <c r="R39" i="7"/>
  <c r="R40" i="7"/>
  <c r="R41" i="7"/>
  <c r="U38" i="7"/>
  <c r="V38" i="7" s="1"/>
  <c r="U39" i="7"/>
  <c r="U40" i="7"/>
  <c r="U41" i="7"/>
  <c r="V39" i="7"/>
  <c r="V40" i="7"/>
  <c r="V41" i="7"/>
  <c r="X38" i="7"/>
  <c r="X39" i="7"/>
  <c r="X40" i="7"/>
  <c r="X41" i="7"/>
  <c r="Z38" i="7"/>
  <c r="Z39" i="7"/>
  <c r="Z40" i="7"/>
  <c r="Z41" i="7"/>
  <c r="AA38" i="7"/>
  <c r="AB38" i="7" s="1"/>
  <c r="AA39" i="7"/>
  <c r="AB39" i="7" s="1"/>
  <c r="AA40" i="7"/>
  <c r="AA41" i="7"/>
  <c r="AB40" i="7"/>
  <c r="AB41" i="7"/>
  <c r="C39" i="7" l="1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4" i="7"/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4" i="7"/>
  <c r="G4" i="7" l="1"/>
  <c r="G37" i="7"/>
  <c r="G33" i="7"/>
  <c r="G29" i="7"/>
  <c r="G25" i="7"/>
  <c r="G21" i="7"/>
  <c r="G17" i="7"/>
  <c r="G13" i="7"/>
  <c r="G9" i="7"/>
  <c r="G5" i="7"/>
  <c r="C4" i="7"/>
  <c r="G35" i="7"/>
  <c r="G31" i="7"/>
  <c r="G27" i="7"/>
  <c r="G23" i="7"/>
  <c r="G19" i="7"/>
  <c r="G15" i="7"/>
  <c r="G11" i="7"/>
  <c r="G7" i="7"/>
  <c r="G36" i="7"/>
  <c r="G32" i="7"/>
  <c r="G28" i="7"/>
  <c r="G24" i="7"/>
  <c r="G20" i="7"/>
  <c r="G16" i="7"/>
  <c r="G12" i="7"/>
  <c r="G8" i="7"/>
  <c r="G34" i="7"/>
  <c r="G30" i="7"/>
  <c r="G26" i="7"/>
  <c r="G22" i="7"/>
  <c r="G18" i="7"/>
  <c r="G14" i="7"/>
  <c r="G10" i="7"/>
  <c r="G6" i="7"/>
  <c r="H35" i="7"/>
  <c r="H31" i="7"/>
  <c r="H27" i="7"/>
  <c r="H23" i="7"/>
  <c r="H19" i="7"/>
  <c r="H15" i="7"/>
  <c r="H11" i="7"/>
  <c r="H7" i="7"/>
  <c r="H34" i="7"/>
  <c r="H30" i="7"/>
  <c r="H26" i="7"/>
  <c r="H22" i="7"/>
  <c r="H18" i="7"/>
  <c r="H14" i="7"/>
  <c r="H10" i="7"/>
  <c r="H6" i="7"/>
  <c r="H4" i="7"/>
  <c r="H37" i="7"/>
  <c r="H33" i="7"/>
  <c r="H29" i="7"/>
  <c r="H25" i="7"/>
  <c r="H21" i="7"/>
  <c r="H17" i="7"/>
  <c r="H13" i="7"/>
  <c r="H9" i="7"/>
  <c r="H5" i="7"/>
  <c r="H36" i="7"/>
  <c r="H32" i="7"/>
  <c r="H28" i="7"/>
  <c r="H24" i="7"/>
  <c r="H20" i="7"/>
  <c r="H16" i="7"/>
  <c r="H12" i="7"/>
  <c r="H8" i="7"/>
  <c r="C35" i="7"/>
  <c r="C31" i="7"/>
  <c r="C27" i="7"/>
  <c r="C23" i="7"/>
  <c r="C19" i="7"/>
  <c r="C15" i="7"/>
  <c r="C11" i="7"/>
  <c r="C7" i="7"/>
  <c r="C37" i="7"/>
  <c r="C33" i="7"/>
  <c r="C29" i="7"/>
  <c r="C25" i="7"/>
  <c r="C21" i="7"/>
  <c r="C17" i="7"/>
  <c r="C13" i="7"/>
  <c r="C9" i="7"/>
  <c r="C5" i="7"/>
  <c r="C36" i="7"/>
  <c r="C32" i="7"/>
  <c r="C28" i="7"/>
  <c r="C24" i="7"/>
  <c r="C20" i="7"/>
  <c r="C16" i="7"/>
  <c r="C12" i="7"/>
  <c r="C8" i="7"/>
  <c r="C34" i="7"/>
  <c r="C30" i="7"/>
  <c r="C26" i="7"/>
  <c r="C22" i="7"/>
  <c r="C18" i="7"/>
  <c r="C14" i="7"/>
  <c r="C10" i="7"/>
  <c r="C6" i="7"/>
  <c r="O5" i="7" l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4" i="7"/>
  <c r="U5" i="7" l="1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4" i="7"/>
  <c r="I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S37" i="7" l="1"/>
  <c r="S40" i="7"/>
  <c r="S39" i="7"/>
  <c r="S41" i="7"/>
  <c r="S38" i="7"/>
  <c r="W40" i="7"/>
  <c r="W39" i="7"/>
  <c r="W37" i="7"/>
  <c r="W41" i="7"/>
  <c r="W38" i="7"/>
  <c r="S5" i="7"/>
  <c r="S9" i="7"/>
  <c r="S13" i="7"/>
  <c r="S17" i="7"/>
  <c r="S21" i="7"/>
  <c r="S25" i="7"/>
  <c r="S29" i="7"/>
  <c r="S33" i="7"/>
  <c r="S6" i="7"/>
  <c r="S10" i="7"/>
  <c r="S14" i="7"/>
  <c r="S18" i="7"/>
  <c r="S22" i="7"/>
  <c r="S26" i="7"/>
  <c r="S30" i="7"/>
  <c r="S34" i="7"/>
  <c r="S11" i="7"/>
  <c r="S19" i="7"/>
  <c r="S27" i="7"/>
  <c r="S35" i="7"/>
  <c r="S12" i="7"/>
  <c r="S20" i="7"/>
  <c r="S28" i="7"/>
  <c r="S36" i="7"/>
  <c r="S4" i="7"/>
  <c r="S7" i="7"/>
  <c r="S15" i="7"/>
  <c r="S23" i="7"/>
  <c r="S31" i="7"/>
  <c r="S16" i="7"/>
  <c r="S8" i="7"/>
  <c r="S24" i="7"/>
  <c r="S32" i="7"/>
  <c r="W6" i="7"/>
  <c r="W10" i="7"/>
  <c r="W14" i="7"/>
  <c r="W18" i="7"/>
  <c r="W22" i="7"/>
  <c r="W26" i="7"/>
  <c r="W30" i="7"/>
  <c r="W34" i="7"/>
  <c r="W7" i="7"/>
  <c r="W11" i="7"/>
  <c r="W15" i="7"/>
  <c r="W19" i="7"/>
  <c r="W23" i="7"/>
  <c r="W27" i="7"/>
  <c r="W31" i="7"/>
  <c r="W35" i="7"/>
  <c r="W8" i="7"/>
  <c r="W12" i="7"/>
  <c r="W16" i="7"/>
  <c r="W20" i="7"/>
  <c r="W24" i="7"/>
  <c r="W28" i="7"/>
  <c r="W32" i="7"/>
  <c r="W36" i="7"/>
  <c r="W9" i="7"/>
  <c r="W25" i="7"/>
  <c r="W13" i="7"/>
  <c r="W29" i="7"/>
  <c r="W17" i="7"/>
  <c r="W21" i="7"/>
  <c r="W4" i="7"/>
  <c r="W33" i="7"/>
  <c r="W5" i="7"/>
  <c r="R5" i="7"/>
  <c r="V35" i="7"/>
  <c r="V31" i="7"/>
  <c r="V27" i="7"/>
  <c r="V23" i="7"/>
  <c r="V19" i="7"/>
  <c r="V15" i="7"/>
  <c r="V11" i="7"/>
  <c r="V7" i="7"/>
  <c r="V34" i="7"/>
  <c r="V30" i="7"/>
  <c r="V26" i="7"/>
  <c r="V22" i="7"/>
  <c r="V18" i="7"/>
  <c r="V14" i="7"/>
  <c r="V10" i="7"/>
  <c r="V6" i="7"/>
  <c r="V4" i="7"/>
  <c r="V37" i="7"/>
  <c r="V33" i="7"/>
  <c r="V29" i="7"/>
  <c r="V25" i="7"/>
  <c r="V21" i="7"/>
  <c r="V17" i="7"/>
  <c r="V13" i="7"/>
  <c r="V9" i="7"/>
  <c r="V5" i="7"/>
  <c r="R4" i="7"/>
  <c r="V36" i="7"/>
  <c r="V32" i="7"/>
  <c r="V28" i="7"/>
  <c r="V24" i="7"/>
  <c r="V20" i="7"/>
  <c r="V16" i="7"/>
  <c r="V12" i="7"/>
  <c r="V8" i="7"/>
  <c r="X4" i="7"/>
  <c r="X37" i="7"/>
  <c r="R37" i="7"/>
  <c r="X33" i="7"/>
  <c r="R33" i="7"/>
  <c r="X29" i="7"/>
  <c r="R29" i="7"/>
  <c r="X25" i="7"/>
  <c r="R25" i="7"/>
  <c r="X21" i="7"/>
  <c r="R21" i="7"/>
  <c r="X17" i="7"/>
  <c r="R17" i="7"/>
  <c r="X13" i="7"/>
  <c r="R13" i="7"/>
  <c r="X9" i="7"/>
  <c r="R9" i="7"/>
  <c r="X5" i="7"/>
  <c r="X36" i="7"/>
  <c r="R36" i="7"/>
  <c r="X32" i="7"/>
  <c r="R32" i="7"/>
  <c r="X28" i="7"/>
  <c r="R28" i="7"/>
  <c r="X24" i="7"/>
  <c r="R24" i="7"/>
  <c r="X20" i="7"/>
  <c r="R20" i="7"/>
  <c r="X16" i="7"/>
  <c r="R16" i="7"/>
  <c r="X12" i="7"/>
  <c r="R12" i="7"/>
  <c r="X8" i="7"/>
  <c r="R8" i="7"/>
  <c r="R35" i="7"/>
  <c r="R31" i="7"/>
  <c r="R27" i="7"/>
  <c r="R23" i="7"/>
  <c r="R19" i="7"/>
  <c r="R15" i="7"/>
  <c r="R11" i="7"/>
  <c r="R7" i="7"/>
  <c r="R34" i="7"/>
  <c r="R30" i="7"/>
  <c r="R26" i="7"/>
  <c r="R22" i="7"/>
  <c r="R18" i="7"/>
  <c r="R14" i="7"/>
  <c r="R10" i="7"/>
  <c r="R6" i="7"/>
  <c r="X34" i="7"/>
  <c r="X30" i="7"/>
  <c r="X26" i="7"/>
  <c r="X22" i="7"/>
  <c r="X18" i="7"/>
  <c r="X14" i="7"/>
  <c r="X10" i="7"/>
  <c r="X6" i="7"/>
  <c r="X35" i="7"/>
  <c r="AA35" i="7" s="1"/>
  <c r="X31" i="7"/>
  <c r="AA31" i="7" s="1"/>
  <c r="X27" i="7"/>
  <c r="AA27" i="7" s="1"/>
  <c r="X23" i="7"/>
  <c r="AA23" i="7" s="1"/>
  <c r="X19" i="7"/>
  <c r="AA19" i="7" s="1"/>
  <c r="X15" i="7"/>
  <c r="AA15" i="7" s="1"/>
  <c r="X11" i="7"/>
  <c r="AA11" i="7" s="1"/>
  <c r="X7" i="7"/>
  <c r="AA7" i="7" s="1"/>
  <c r="Y41" i="7" l="1"/>
  <c r="Y39" i="7"/>
  <c r="Y40" i="7"/>
  <c r="Y38" i="7"/>
  <c r="Y37" i="7"/>
  <c r="Y35" i="7"/>
  <c r="Y33" i="7"/>
  <c r="AD33" i="7" s="1"/>
  <c r="AE33" i="7" s="1"/>
  <c r="Y28" i="7"/>
  <c r="AD28" i="7" s="1"/>
  <c r="AE28" i="7" s="1"/>
  <c r="Z10" i="7"/>
  <c r="AA10" i="7"/>
  <c r="AB10" i="7" s="1"/>
  <c r="AA26" i="7"/>
  <c r="Z8" i="7"/>
  <c r="AA8" i="7"/>
  <c r="AB8" i="7" s="1"/>
  <c r="Z16" i="7"/>
  <c r="AA16" i="7"/>
  <c r="AB16" i="7" s="1"/>
  <c r="Z24" i="7"/>
  <c r="AA24" i="7"/>
  <c r="AB24" i="7" s="1"/>
  <c r="Z32" i="7"/>
  <c r="AA32" i="7"/>
  <c r="AB32" i="7" s="1"/>
  <c r="AA14" i="7"/>
  <c r="AB14" i="7" s="1"/>
  <c r="Z9" i="7"/>
  <c r="AA9" i="7"/>
  <c r="Z25" i="7"/>
  <c r="AA25" i="7"/>
  <c r="AB25" i="7" s="1"/>
  <c r="Z18" i="7"/>
  <c r="AA18" i="7"/>
  <c r="AA34" i="7"/>
  <c r="AB34" i="7" s="1"/>
  <c r="Z12" i="7"/>
  <c r="AA12" i="7"/>
  <c r="Z20" i="7"/>
  <c r="AA20" i="7"/>
  <c r="AB20" i="7" s="1"/>
  <c r="Z28" i="7"/>
  <c r="AA28" i="7"/>
  <c r="AB28" i="7" s="1"/>
  <c r="Z36" i="7"/>
  <c r="AA36" i="7"/>
  <c r="AB36" i="7" s="1"/>
  <c r="AA30" i="7"/>
  <c r="AB30" i="7" s="1"/>
  <c r="Z17" i="7"/>
  <c r="AA17" i="7"/>
  <c r="AB17" i="7" s="1"/>
  <c r="Z33" i="7"/>
  <c r="AA33" i="7"/>
  <c r="AB33" i="7" s="1"/>
  <c r="AA6" i="7"/>
  <c r="AA22" i="7"/>
  <c r="AB22" i="7" s="1"/>
  <c r="Z5" i="7"/>
  <c r="AA5" i="7"/>
  <c r="Z13" i="7"/>
  <c r="AA13" i="7"/>
  <c r="AB13" i="7" s="1"/>
  <c r="Z21" i="7"/>
  <c r="AA21" i="7"/>
  <c r="Z29" i="7"/>
  <c r="AA29" i="7"/>
  <c r="AB29" i="7" s="1"/>
  <c r="Z37" i="7"/>
  <c r="AA37" i="7"/>
  <c r="AB37" i="7" s="1"/>
  <c r="AB4" i="7"/>
  <c r="Y21" i="7"/>
  <c r="AC21" i="7" s="1"/>
  <c r="Y20" i="7"/>
  <c r="AD20" i="7" s="1"/>
  <c r="AE20" i="7" s="1"/>
  <c r="Y16" i="7"/>
  <c r="AD16" i="7" s="1"/>
  <c r="AE16" i="7" s="1"/>
  <c r="Y19" i="7"/>
  <c r="AD19" i="7" s="1"/>
  <c r="AE19" i="7" s="1"/>
  <c r="Y29" i="7"/>
  <c r="Y34" i="7"/>
  <c r="AC34" i="7" s="1"/>
  <c r="Y18" i="7"/>
  <c r="Y9" i="7"/>
  <c r="Y8" i="7"/>
  <c r="AD8" i="7" s="1"/>
  <c r="AE8" i="7" s="1"/>
  <c r="Y14" i="7"/>
  <c r="AD14" i="7" s="1"/>
  <c r="AE14" i="7" s="1"/>
  <c r="Y15" i="7"/>
  <c r="Y24" i="7"/>
  <c r="AD24" i="7" s="1"/>
  <c r="AE24" i="7" s="1"/>
  <c r="AC28" i="7"/>
  <c r="Y17" i="7"/>
  <c r="AD17" i="7" s="1"/>
  <c r="AE17" i="7" s="1"/>
  <c r="Y22" i="7"/>
  <c r="AD22" i="7" s="1"/>
  <c r="AE22" i="7" s="1"/>
  <c r="AD35" i="7"/>
  <c r="AE35" i="7" s="1"/>
  <c r="AC35" i="7"/>
  <c r="AC19" i="7"/>
  <c r="Y4" i="7"/>
  <c r="AC4" i="7" s="1"/>
  <c r="Y36" i="7"/>
  <c r="Y26" i="7"/>
  <c r="AC26" i="7" s="1"/>
  <c r="Y10" i="7"/>
  <c r="AD10" i="7" s="1"/>
  <c r="AE10" i="7" s="1"/>
  <c r="Y32" i="7"/>
  <c r="Y27" i="7"/>
  <c r="AC27" i="7" s="1"/>
  <c r="Y6" i="7"/>
  <c r="AC33" i="7"/>
  <c r="AD37" i="7"/>
  <c r="AE37" i="7" s="1"/>
  <c r="AC37" i="7"/>
  <c r="Y31" i="7"/>
  <c r="Y12" i="7"/>
  <c r="Y11" i="7"/>
  <c r="Y30" i="7"/>
  <c r="Y25" i="7"/>
  <c r="Y23" i="7"/>
  <c r="Y7" i="7"/>
  <c r="Y13" i="7"/>
  <c r="Y5" i="7"/>
  <c r="Z30" i="7"/>
  <c r="Z14" i="7"/>
  <c r="Z26" i="7"/>
  <c r="Z6" i="7"/>
  <c r="Z34" i="7"/>
  <c r="Z22" i="7"/>
  <c r="AB31" i="7"/>
  <c r="Z31" i="7"/>
  <c r="AB19" i="7"/>
  <c r="Z19" i="7"/>
  <c r="AB35" i="7"/>
  <c r="Z35" i="7"/>
  <c r="AB7" i="7"/>
  <c r="Z7" i="7"/>
  <c r="AB23" i="7"/>
  <c r="Z23" i="7"/>
  <c r="AB15" i="7"/>
  <c r="Z15" i="7"/>
  <c r="AB11" i="7"/>
  <c r="Z11" i="7"/>
  <c r="AB27" i="7"/>
  <c r="Z27" i="7"/>
  <c r="AD38" i="7" l="1"/>
  <c r="AE38" i="7" s="1"/>
  <c r="AC38" i="7"/>
  <c r="AC40" i="7"/>
  <c r="AD40" i="7"/>
  <c r="AE40" i="7" s="1"/>
  <c r="AC39" i="7"/>
  <c r="AD39" i="7"/>
  <c r="AE39" i="7" s="1"/>
  <c r="AC41" i="7"/>
  <c r="AD41" i="7"/>
  <c r="AE41" i="7" s="1"/>
  <c r="AB12" i="7"/>
  <c r="AB18" i="7"/>
  <c r="AB21" i="7"/>
  <c r="AB9" i="7"/>
  <c r="AB6" i="7"/>
  <c r="AB26" i="7"/>
  <c r="AD1" i="7"/>
  <c r="AC1" i="7"/>
  <c r="AA1" i="7"/>
  <c r="AB1" i="7"/>
  <c r="AE1" i="7"/>
  <c r="AB5" i="7"/>
  <c r="AC14" i="7"/>
  <c r="AC16" i="7"/>
  <c r="AC22" i="7"/>
  <c r="AD9" i="7"/>
  <c r="AE9" i="7" s="1"/>
  <c r="AD18" i="7"/>
  <c r="AE18" i="7" s="1"/>
  <c r="AD29" i="7"/>
  <c r="AE29" i="7" s="1"/>
  <c r="AC6" i="7"/>
  <c r="AD36" i="7"/>
  <c r="AE36" i="7" s="1"/>
  <c r="AD34" i="7"/>
  <c r="AE34" i="7" s="1"/>
  <c r="AD12" i="7"/>
  <c r="AE12" i="7" s="1"/>
  <c r="AD32" i="7"/>
  <c r="AE32" i="7" s="1"/>
  <c r="AD4" i="7"/>
  <c r="AE4" i="7" s="1"/>
  <c r="AD15" i="7"/>
  <c r="AE15" i="7" s="1"/>
  <c r="AD21" i="7"/>
  <c r="AE21" i="7" s="1"/>
  <c r="AD26" i="7"/>
  <c r="AE26" i="7" s="1"/>
  <c r="AC20" i="7"/>
  <c r="AC10" i="7"/>
  <c r="AC15" i="7"/>
  <c r="AC9" i="7"/>
  <c r="AC18" i="7"/>
  <c r="AC29" i="7"/>
  <c r="AC17" i="7"/>
  <c r="AC24" i="7"/>
  <c r="AC8" i="7"/>
  <c r="AC36" i="7"/>
  <c r="AC32" i="7"/>
  <c r="AD6" i="7"/>
  <c r="AE6" i="7" s="1"/>
  <c r="AD27" i="7"/>
  <c r="AE27" i="7" s="1"/>
  <c r="AC12" i="7"/>
  <c r="AD25" i="7"/>
  <c r="AE25" i="7" s="1"/>
  <c r="AC25" i="7"/>
  <c r="AD11" i="7"/>
  <c r="AE11" i="7" s="1"/>
  <c r="AC11" i="7"/>
  <c r="AD31" i="7"/>
  <c r="AE31" i="7" s="1"/>
  <c r="AC31" i="7"/>
  <c r="AD30" i="7"/>
  <c r="AE30" i="7" s="1"/>
  <c r="AC30" i="7"/>
  <c r="AC13" i="7"/>
  <c r="AD13" i="7"/>
  <c r="AE13" i="7" s="1"/>
  <c r="AC23" i="7"/>
  <c r="AD23" i="7"/>
  <c r="AE23" i="7" s="1"/>
  <c r="AC7" i="7"/>
  <c r="AD7" i="7"/>
  <c r="AE7" i="7" s="1"/>
  <c r="AD5" i="7"/>
  <c r="AE5" i="7" s="1"/>
  <c r="AC5" i="7"/>
</calcChain>
</file>

<file path=xl/comments1.xml><?xml version="1.0" encoding="utf-8"?>
<comments xmlns="http://schemas.openxmlformats.org/spreadsheetml/2006/main">
  <authors>
    <author>bertrand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bertrand:</t>
        </r>
        <r>
          <rPr>
            <sz val="9"/>
            <color indexed="81"/>
            <rFont val="Tahoma"/>
            <family val="2"/>
          </rPr>
          <t xml:space="preserve">
Passage au compteur Linky</t>
        </r>
      </text>
    </comment>
  </commentList>
</comments>
</file>

<file path=xl/sharedStrings.xml><?xml version="1.0" encoding="utf-8"?>
<sst xmlns="http://schemas.openxmlformats.org/spreadsheetml/2006/main" count="32" uniqueCount="32">
  <si>
    <t>Date</t>
  </si>
  <si>
    <t>Index HP
kWh</t>
  </si>
  <si>
    <t>Index HC_x000D_
kWh</t>
  </si>
  <si>
    <t>Conso HP + HC / jour_x000D_
Instantané</t>
  </si>
  <si>
    <t>Conso HP + HC / an_x000D_
Instantané</t>
  </si>
  <si>
    <t>Diff jour
Instantané</t>
  </si>
  <si>
    <t>Diff heure_x000D_
Cumul</t>
  </si>
  <si>
    <t>Diff jour_x000D_
Cumul</t>
  </si>
  <si>
    <t>Mois</t>
  </si>
  <si>
    <t>Année</t>
  </si>
  <si>
    <t>Min</t>
  </si>
  <si>
    <t>Max</t>
  </si>
  <si>
    <t>Diff heure
instantannée</t>
  </si>
  <si>
    <t>Diff HP
instantannée</t>
  </si>
  <si>
    <t>Diff HP
cumul</t>
  </si>
  <si>
    <t>Diff HC
instantannée</t>
  </si>
  <si>
    <t>Diff HC
cumul</t>
  </si>
  <si>
    <t>Max-Min</t>
  </si>
  <si>
    <t>https://www.google.com/search?q=excel+graphique+couleur+entre+deux+courbes&amp;client=firefox-b-d&amp;ei=WrD_YZnpDo-PlwTHm5X4Bw&amp;oq=exce+graphique+couleur+entre+deux+courbe&amp;gs_lcp=Cgdnd3Mtd2l6EAEYADIECAAQDToHCAAQRxCwAzoGCAAQFhAeOggIABAIEA0QHjoHCCEQChCgAUoECEEYAEoFCEASATFKBAhGGABQyBtYh1RgyGdoA3ABeACAAXOIAZkQkgEEMjYuMZgBAKABAcgBCMABAQ&amp;sclient=gws-wiz</t>
  </si>
  <si>
    <t>HP + HC
instantanné</t>
  </si>
  <si>
    <t>HP + HC
cumul</t>
  </si>
  <si>
    <t xml:space="preserve"> HP + HC / heure_x000D_
Instantané</t>
  </si>
  <si>
    <t xml:space="preserve"> HP + HC / heure_x000D_
cumul</t>
  </si>
  <si>
    <t>Conso HP + HC / jour_x000D_
cumul</t>
  </si>
  <si>
    <t>Conso HP + HC / an_x000D_
cumul</t>
  </si>
  <si>
    <t>Diff HP / jour
instantannée</t>
  </si>
  <si>
    <t>Diff HC / jour
instantannée</t>
  </si>
  <si>
    <t>Année last</t>
  </si>
  <si>
    <t>Jour</t>
  </si>
  <si>
    <t>Jour Mois Année</t>
  </si>
  <si>
    <t>Jour lettre</t>
  </si>
  <si>
    <t>Mois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</si>
</sst>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.00\ [$€]_-;\-* #,##0.00\ [$€]_-;_-* &quot;-&quot;??\ [$€]_-;_-@_-"/>
    <numFmt numFmtId="165" formatCode="d/m/yy\ h:mm;@"/>
    <numFmt numFmtId="166" formatCode="[h]:mm:ss;@"/>
    <numFmt numFmtId="167" formatCode="0.0000"/>
    <numFmt numFmtId="168" formatCode="_-* #,##0\ _€_-;\-* #,##0\ _€_-;_-* &quot;-&quot;??\ _€_-;_-@_-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FF5353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165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 vertical="center" wrapText="1"/>
    </xf>
    <xf numFmtId="166" fontId="3" fillId="0" borderId="0" xfId="0" applyNumberFormat="1" applyFont="1" applyFill="1" applyAlignment="1" applyProtection="1">
      <alignment horizontal="center" vertical="center"/>
    </xf>
    <xf numFmtId="167" fontId="3" fillId="0" borderId="0" xfId="0" applyNumberFormat="1" applyFont="1" applyFill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165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NumberFormat="1" applyFont="1" applyFill="1" applyAlignment="1" applyProtection="1">
      <alignment horizontal="center" vertical="center"/>
    </xf>
    <xf numFmtId="166" fontId="5" fillId="0" borderId="0" xfId="0" applyNumberFormat="1" applyFont="1" applyFill="1" applyAlignment="1" applyProtection="1">
      <alignment horizontal="center" vertical="center"/>
    </xf>
    <xf numFmtId="167" fontId="5" fillId="0" borderId="0" xfId="0" applyNumberFormat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68" fontId="5" fillId="0" borderId="0" xfId="2" applyNumberFormat="1" applyFont="1" applyAlignment="1" applyProtection="1">
      <alignment horizontal="center" vertical="center"/>
      <protection locked="0"/>
    </xf>
    <xf numFmtId="168" fontId="3" fillId="0" borderId="0" xfId="2" applyNumberFormat="1" applyFont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</xf>
    <xf numFmtId="20" fontId="4" fillId="0" borderId="0" xfId="0" applyNumberFormat="1" applyFont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Alignment="1" applyProtection="1">
      <alignment horizontal="center" vertical="center"/>
    </xf>
    <xf numFmtId="0" fontId="7" fillId="4" borderId="0" xfId="0" applyFont="1" applyFill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 vertical="center" wrapText="1"/>
    </xf>
    <xf numFmtId="1" fontId="7" fillId="0" borderId="0" xfId="0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 applyFont="1" applyAlignment="1" applyProtection="1">
      <alignment horizontal="center" vertical="center"/>
    </xf>
  </cellXfs>
  <cellStyles count="3">
    <cellStyle name="Euro" xfId="1"/>
    <cellStyle name="Milliers" xfId="2" builtinId="3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_-* #,##0\ _€_-;\-* #,##0\ _€_-;_-* &quot;-&quot;??\ _€_-;_-@_-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_-* #,##0\ _€_-;\-* #,##0\ _€_-;_-* &quot;-&quot;??\ _€_-;_-@_-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6" formatCode="[h]:mm:ss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6" formatCode="[h]:mm:ss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d/m/yy\ 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FF5353"/>
      <color rgb="FFFFFFFF"/>
      <color rgb="FF00DE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SuiviConso" displayName="tabSuiviConso" ref="A3:AE41" totalsRowShown="0" headerRowDxfId="32" dataDxfId="31">
  <autoFilter ref="A3:AE41"/>
  <tableColumns count="31">
    <tableColumn id="1" name="Date" dataDxfId="30"/>
    <tableColumn id="24" name="Année" dataDxfId="29">
      <calculatedColumnFormula>YEAR(tabSuiviConso[[#This Row],[Date]])</calculatedColumnFormula>
    </tableColumn>
    <tableColumn id="27" name="Année last" dataDxfId="28">
      <calculatedColumnFormula>IF(B5&lt;&gt;tabSuiviConso[[#This Row],[Année]],tabSuiviConso[[#This Row],[Année]],"")</calculatedColumnFormula>
    </tableColumn>
    <tableColumn id="23" name="Mois" dataDxfId="27">
      <calculatedColumnFormula>MONTH(tabSuiviConso[[#This Row],[Date]])</calculatedColumnFormula>
    </tableColumn>
    <tableColumn id="28" name="Jour" dataDxfId="26">
      <calculatedColumnFormula>DAY(tabSuiviConso[[#This Row],[Date]])</calculatedColumnFormula>
    </tableColumn>
    <tableColumn id="30" name="Jour lettre" dataDxfId="25">
      <calculatedColumnFormula>TEXT(tabSuiviConso[[#This Row],[Date]]-1,"jjjj")</calculatedColumnFormula>
    </tableColumn>
    <tableColumn id="31" name="Mois Année" dataDxfId="24">
      <calculatedColumnFormula>tabSuiviConso[[#This Row],[Mois]]&amp;"/"&amp;tabSuiviConso[[#This Row],[Année]]</calculatedColumnFormula>
    </tableColumn>
    <tableColumn id="29" name="Jour Mois Année" dataDxfId="23">
      <calculatedColumnFormula>tabSuiviConso[[#This Row],[Jour]]&amp;"/"&amp;tabSuiviConso[[#This Row],[Mois]]&amp;"/"&amp;tabSuiviConso[[#This Row],[Année]]</calculatedColumnFormula>
    </tableColumn>
    <tableColumn id="7" name="Diff heure_x000a_instantannée" dataDxfId="22">
      <calculatedColumnFormula>IF(ISERROR(tabSuiviConso[[#This Row],[Date]]-A3),"",tabSuiviConso[[#This Row],[Date]]-A3)</calculatedColumnFormula>
    </tableColumn>
    <tableColumn id="10" name="Diff jour_x000a_Instantané" dataDxfId="21">
      <calculatedColumnFormula>IF(ISERROR(tabSuiviConso[[#This Row],[Date]]-A3),"",tabSuiviConso[[#This Row],[Date]]-A3)</calculatedColumnFormula>
    </tableColumn>
    <tableColumn id="9" name="Diff heure_x000d__x000a_Cumul" dataDxfId="20">
      <calculatedColumnFormula>tabSuiviConso[[#This Row],[Date]]-$A$4</calculatedColumnFormula>
    </tableColumn>
    <tableColumn id="8" name="Diff jour_x000d__x000a_Cumul" dataDxfId="19">
      <calculatedColumnFormula>tabSuiviConso[[#This Row],[Date]]-$A$4</calculatedColumnFormula>
    </tableColumn>
    <tableColumn id="3" name="Min" dataDxfId="18"/>
    <tableColumn id="4" name="Max" dataDxfId="17"/>
    <tableColumn id="2" name="Max-Min" dataDxfId="16">
      <calculatedColumnFormula>tabSuiviConso[[#This Row],[Max]]-tabSuiviConso[[#This Row],[Min]]</calculatedColumnFormula>
    </tableColumn>
    <tableColumn id="5" name="Index HP_x000a_kWh" dataDxfId="15" dataCellStyle="Milliers"/>
    <tableColumn id="12" name="Diff HP_x000a_instantannée" dataDxfId="14">
      <calculatedColumnFormula>IF(ISERROR(tabSuiviConso[[#This Row],[Index HP
kWh]]-P3),"",tabSuiviConso[[#This Row],[Index HP
kWh]]-P3)</calculatedColumnFormula>
    </tableColumn>
    <tableColumn id="25" name="Diff HP / jour_x000a_instantannée" dataDxfId="13">
      <calculatedColumnFormula>IF(ISERROR(tabSuiviConso[[#This Row],[Date]]-A4),"",tabSuiviConso[[#This Row],[Diff HP
instantannée]]/tabSuiviConso[[#This Row],[Diff jour
Instantané]])</calculatedColumnFormula>
    </tableColumn>
    <tableColumn id="11" name="Diff HP_x000a_cumul" dataDxfId="12">
      <calculatedColumnFormula>SUM($Q$4:Q4)</calculatedColumnFormula>
    </tableColumn>
    <tableColumn id="6" name="Index HC_x000d__x000a_kWh" dataDxfId="11" dataCellStyle="Milliers"/>
    <tableColumn id="13" name="Diff HC_x000a_instantannée" dataDxfId="10">
      <calculatedColumnFormula>IF(ISERROR(tabSuiviConso[[#This Row],[Index HC_x000D_
kWh]]-T3),"",tabSuiviConso[[#This Row],[Index HC_x000D_
kWh]]-T3)</calculatedColumnFormula>
    </tableColumn>
    <tableColumn id="26" name="Diff HC / jour_x000a_instantannée" dataDxfId="9">
      <calculatedColumnFormula>IF(ISERROR(tabSuiviConso[[#This Row],[Date]]-A4),"",tabSuiviConso[[#This Row],[Diff HC
instantannée]]/tabSuiviConso[[#This Row],[Diff jour
Instantané]])</calculatedColumnFormula>
    </tableColumn>
    <tableColumn id="14" name="Diff HC_x000a_cumul" dataDxfId="8">
      <calculatedColumnFormula>SUM($U$4:U4)</calculatedColumnFormula>
    </tableColumn>
    <tableColumn id="15" name="HP + HC_x000a_instantanné" dataDxfId="7">
      <calculatedColumnFormula>tabSuiviConso[[#This Row],[Diff HP
instantannée]]+tabSuiviConso[[#This Row],[Diff HC
instantannée]]</calculatedColumnFormula>
    </tableColumn>
    <tableColumn id="16" name="HP + HC_x000a_cumul" dataDxfId="6">
      <calculatedColumnFormula>tabSuiviConso[[#This Row],[Diff HP
cumul]]+tabSuiviConso[[#This Row],[Diff HC
cumul]]</calculatedColumnFormula>
    </tableColumn>
    <tableColumn id="17" name=" HP + HC / heure_x000d__x000a_Instantané" dataDxfId="5">
      <calculatedColumnFormula>tabSuiviConso[[#This Row],[HP + HC
instantanné]]/(tabSuiviConso[[#This Row],[Diff jour
Instantané]]*24)</calculatedColumnFormula>
    </tableColumn>
    <tableColumn id="18" name="Conso HP + HC / jour_x000d__x000a_Instantané" dataDxfId="4">
      <calculatedColumnFormula>IF(ISERROR(tabSuiviConso[[#This Row],[Date]]-A4),"",tabSuiviConso[[#This Row],[HP + HC
instantanné]]/tabSuiviConso[[#This Row],[Diff jour
Instantané]])</calculatedColumnFormula>
    </tableColumn>
    <tableColumn id="19" name="Conso HP + HC / an_x000d__x000a_Instantané" dataDxfId="3">
      <calculatedColumnFormula>tabSuiviConso[[#This Row],[Conso HP + HC / jour_x000D_
Instantané]]*365</calculatedColumnFormula>
    </tableColumn>
    <tableColumn id="20" name=" HP + HC / heure_x000d__x000a_cumul" dataDxfId="2">
      <calculatedColumnFormula>tabSuiviConso[[#This Row],[HP + HC
cumul]]/(tabSuiviConso[[#This Row],[Diff jour_x000D_
Cumul]]*24)</calculatedColumnFormula>
    </tableColumn>
    <tableColumn id="21" name="Conso HP + HC / jour_x000d__x000a_cumul" dataDxfId="1">
      <calculatedColumnFormula>tabSuiviConso[[#This Row],[HP + HC
cumul]]/tabSuiviConso[[#This Row],[Diff jour_x000D_
Cumul]]</calculatedColumnFormula>
    </tableColumn>
    <tableColumn id="22" name="Conso HP + HC / an_x000d__x000a_cumul" dataDxfId="0">
      <calculatedColumnFormula>tabSuiviConso[[#This Row],[Conso HP + HC / jour_x000D_
cumul]]*365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E41"/>
  <sheetViews>
    <sheetView tabSelected="1" zoomScaleNormal="100" workbookViewId="0">
      <pane xSplit="23" ySplit="3" topLeftCell="X4" activePane="bottomRight" state="frozen"/>
      <selection pane="topRight" activeCell="T1" sqref="T1"/>
      <selection pane="bottomLeft" activeCell="A4" sqref="A4"/>
      <selection pane="bottomRight" activeCell="R50" sqref="R50"/>
    </sheetView>
  </sheetViews>
  <sheetFormatPr baseColWidth="10" defaultColWidth="11.5703125" defaultRowHeight="11.25" x14ac:dyDescent="0.2"/>
  <cols>
    <col min="1" max="1" width="11.7109375" style="2" bestFit="1" customWidth="1"/>
    <col min="2" max="2" width="10" style="5" hidden="1" customWidth="1"/>
    <col min="3" max="3" width="12.5703125" style="5" hidden="1" customWidth="1"/>
    <col min="4" max="4" width="8.85546875" style="25" hidden="1" customWidth="1"/>
    <col min="5" max="5" width="8.42578125" style="25" hidden="1" customWidth="1"/>
    <col min="6" max="6" width="12.5703125" style="25" hidden="1" customWidth="1"/>
    <col min="7" max="7" width="13.5703125" style="25" hidden="1" customWidth="1"/>
    <col min="8" max="8" width="12" style="25" hidden="1" customWidth="1"/>
    <col min="9" max="9" width="14.28515625" style="5" hidden="1" customWidth="1"/>
    <col min="10" max="10" width="12.5703125" style="5" hidden="1" customWidth="1"/>
    <col min="11" max="11" width="12.140625" style="5" hidden="1" customWidth="1"/>
    <col min="12" max="12" width="10.85546875" style="5" hidden="1" customWidth="1"/>
    <col min="13" max="13" width="8.28515625" style="2" bestFit="1" customWidth="1"/>
    <col min="14" max="14" width="8.42578125" style="2" bestFit="1" customWidth="1"/>
    <col min="15" max="15" width="11.5703125" style="5" hidden="1" customWidth="1"/>
    <col min="16" max="16" width="11.42578125" style="3" bestFit="1" customWidth="1"/>
    <col min="17" max="18" width="14.28515625" style="5" bestFit="1" customWidth="1"/>
    <col min="19" max="19" width="10" style="5" bestFit="1" customWidth="1"/>
    <col min="20" max="20" width="11.42578125" style="3" bestFit="1" customWidth="1"/>
    <col min="21" max="22" width="14.28515625" style="5" bestFit="1" customWidth="1"/>
    <col min="23" max="23" width="10" style="5" bestFit="1" customWidth="1"/>
    <col min="24" max="24" width="13.42578125" style="5" bestFit="1" customWidth="1"/>
    <col min="25" max="25" width="10.5703125" style="5" bestFit="1" customWidth="1"/>
    <col min="26" max="26" width="16.140625" style="5" bestFit="1" customWidth="1"/>
    <col min="27" max="27" width="18.85546875" style="5" bestFit="1" customWidth="1"/>
    <col min="28" max="28" width="17.7109375" style="5" bestFit="1" customWidth="1"/>
    <col min="29" max="29" width="16.140625" style="5" bestFit="1" customWidth="1"/>
    <col min="30" max="30" width="18.85546875" style="5" bestFit="1" customWidth="1"/>
    <col min="31" max="31" width="17.7109375" style="5" bestFit="1" customWidth="1"/>
    <col min="32" max="16384" width="11.5703125" style="22"/>
  </cols>
  <sheetData>
    <row r="1" spans="1:31" ht="11.25" customHeight="1" x14ac:dyDescent="0.2">
      <c r="A1" s="31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4"/>
      <c r="AA1" s="5" t="e">
        <f>PERCENTILE(tabSuiviConso[Conso HP + HC / jour_x000D_
Instantané],0.9)</f>
        <v>#DIV/0!</v>
      </c>
      <c r="AB1" s="5" t="e">
        <f>QUARTILE(tabSuiviConso[Conso HP + HC / jour_x000D_
Instantané],1)</f>
        <v>#DIV/0!</v>
      </c>
      <c r="AC1" s="5" t="e">
        <f>QUARTILE(tabSuiviConso[Conso HP + HC / jour_x000D_
Instantané],2)</f>
        <v>#DIV/0!</v>
      </c>
      <c r="AD1" s="5" t="e">
        <f>QUARTILE(tabSuiviConso[Conso HP + HC / jour_x000D_
Instantané],3)</f>
        <v>#DIV/0!</v>
      </c>
      <c r="AE1" s="5" t="e">
        <f>QUARTILE(tabSuiviConso[Conso HP + HC / jour_x000D_
Instantané],4)</f>
        <v>#DIV/0!</v>
      </c>
    </row>
    <row r="3" spans="1:31" s="23" customFormat="1" ht="22.5" x14ac:dyDescent="0.2">
      <c r="A3" s="29" t="s">
        <v>0</v>
      </c>
      <c r="B3" s="6" t="s">
        <v>9</v>
      </c>
      <c r="C3" s="6" t="s">
        <v>27</v>
      </c>
      <c r="D3" s="24" t="s">
        <v>8</v>
      </c>
      <c r="E3" s="24" t="s">
        <v>28</v>
      </c>
      <c r="F3" s="24" t="s">
        <v>30</v>
      </c>
      <c r="G3" s="24" t="s">
        <v>31</v>
      </c>
      <c r="H3" s="24" t="s">
        <v>29</v>
      </c>
      <c r="I3" s="6" t="s">
        <v>12</v>
      </c>
      <c r="J3" s="6" t="s">
        <v>5</v>
      </c>
      <c r="K3" s="6" t="s">
        <v>6</v>
      </c>
      <c r="L3" s="6" t="s">
        <v>7</v>
      </c>
      <c r="M3" s="29" t="s">
        <v>10</v>
      </c>
      <c r="N3" s="29" t="s">
        <v>11</v>
      </c>
      <c r="O3" s="6" t="s">
        <v>17</v>
      </c>
      <c r="P3" s="28" t="s">
        <v>1</v>
      </c>
      <c r="Q3" s="7" t="s">
        <v>13</v>
      </c>
      <c r="R3" s="27" t="s">
        <v>25</v>
      </c>
      <c r="S3" s="30" t="s">
        <v>14</v>
      </c>
      <c r="T3" s="28" t="s">
        <v>2</v>
      </c>
      <c r="U3" s="7" t="s">
        <v>15</v>
      </c>
      <c r="V3" s="27" t="s">
        <v>26</v>
      </c>
      <c r="W3" s="30" t="s">
        <v>16</v>
      </c>
      <c r="X3" s="27" t="s">
        <v>19</v>
      </c>
      <c r="Y3" s="26" t="s">
        <v>20</v>
      </c>
      <c r="Z3" s="27" t="s">
        <v>21</v>
      </c>
      <c r="AA3" s="27" t="s">
        <v>3</v>
      </c>
      <c r="AB3" s="27" t="s">
        <v>4</v>
      </c>
      <c r="AC3" s="26" t="s">
        <v>22</v>
      </c>
      <c r="AD3" s="26" t="s">
        <v>23</v>
      </c>
      <c r="AE3" s="26" t="s">
        <v>24</v>
      </c>
    </row>
    <row r="4" spans="1:31" s="23" customFormat="1" x14ac:dyDescent="0.2">
      <c r="A4" s="13">
        <v>44182.708333333336</v>
      </c>
      <c r="B4" s="14">
        <f>YEAR(tabSuiviConso[[#This Row],[Date]])</f>
        <v>2020</v>
      </c>
      <c r="C4" s="14">
        <f>IF(B5&lt;&gt;tabSuiviConso[[#This Row],[Année]],tabSuiviConso[[#This Row],[Année]],"")</f>
        <v>2020</v>
      </c>
      <c r="D4" s="14">
        <f>MONTH(tabSuiviConso[[#This Row],[Date]])</f>
        <v>12</v>
      </c>
      <c r="E4" s="12">
        <f>DAY(tabSuiviConso[[#This Row],[Date]])</f>
        <v>17</v>
      </c>
      <c r="F4" s="12" t="str">
        <f>TEXT(tabSuiviConso[[#This Row],[Date]]-1,"jjjj")</f>
        <v>mercredi</v>
      </c>
      <c r="G4" s="12" t="str">
        <f>tabSuiviConso[[#This Row],[Mois]]&amp;"/"&amp;tabSuiviConso[[#This Row],[Année]]</f>
        <v>12/2020</v>
      </c>
      <c r="H4" s="12" t="str">
        <f>tabSuiviConso[[#This Row],[Jour]]&amp;"/"&amp;tabSuiviConso[[#This Row],[Mois]]&amp;"/"&amp;tabSuiviConso[[#This Row],[Année]]</f>
        <v>17/12/2020</v>
      </c>
      <c r="I4" s="15" t="str">
        <f>IF(ISERROR(tabSuiviConso[[#This Row],[Date]]-A3),"",tabSuiviConso[[#This Row],[Date]]-A3)</f>
        <v/>
      </c>
      <c r="J4" s="16" t="str">
        <f>IF(ISERROR(tabSuiviConso[[#This Row],[Date]]-A3),"",tabSuiviConso[[#This Row],[Date]]-A3)</f>
        <v/>
      </c>
      <c r="K4" s="15">
        <f>tabSuiviConso[[#This Row],[Date]]-$A$4</f>
        <v>0</v>
      </c>
      <c r="L4" s="16">
        <f>tabSuiviConso[[#This Row],[Date]]-$A$4</f>
        <v>0</v>
      </c>
      <c r="M4" s="17"/>
      <c r="N4" s="17"/>
      <c r="O4" s="18">
        <f>tabSuiviConso[[#This Row],[Max]]-tabSuiviConso[[#This Row],[Min]]</f>
        <v>0</v>
      </c>
      <c r="P4" s="20">
        <v>179759</v>
      </c>
      <c r="Q4" s="18" t="str">
        <f>IF(ISERROR(tabSuiviConso[[#This Row],[Index HP
kWh]]-P3),"",tabSuiviConso[[#This Row],[Index HP
kWh]]-P3)</f>
        <v/>
      </c>
      <c r="R4" s="19" t="e">
        <f>IF(ISERROR(tabSuiviConso[[#This Row],[Date]]-A4),"",tabSuiviConso[[#This Row],[Diff HP
instantannée]]/tabSuiviConso[[#This Row],[Diff jour
Instantané]])</f>
        <v>#VALUE!</v>
      </c>
      <c r="S4" s="10">
        <f>SUM($Q$4:Q4)</f>
        <v>0</v>
      </c>
      <c r="T4" s="20">
        <v>119432</v>
      </c>
      <c r="U4" s="18" t="str">
        <f>IF(ISERROR(tabSuiviConso[[#This Row],[Index HC_x000D_
kWh]]-T3),"",tabSuiviConso[[#This Row],[Index HC_x000D_
kWh]]-T3)</f>
        <v/>
      </c>
      <c r="V4" s="19" t="e">
        <f>IF(ISERROR(tabSuiviConso[[#This Row],[Date]]-A4),"",tabSuiviConso[[#This Row],[Diff HC
instantannée]]/tabSuiviConso[[#This Row],[Diff jour
Instantané]])</f>
        <v>#VALUE!</v>
      </c>
      <c r="W4" s="10">
        <f>SUM($U$4:U4)</f>
        <v>0</v>
      </c>
      <c r="X4" s="18" t="e">
        <f>tabSuiviConso[[#This Row],[Diff HP
instantannée]]+tabSuiviConso[[#This Row],[Diff HC
instantannée]]</f>
        <v>#VALUE!</v>
      </c>
      <c r="Y4" s="18">
        <f>tabSuiviConso[[#This Row],[Diff HP
cumul]]+tabSuiviConso[[#This Row],[Diff HC
cumul]]</f>
        <v>0</v>
      </c>
      <c r="Z4" s="18"/>
      <c r="AA4" s="18"/>
      <c r="AB4" s="18">
        <f>tabSuiviConso[[#This Row],[Conso HP + HC / jour_x000D_
Instantané]]*365</f>
        <v>0</v>
      </c>
      <c r="AC4" s="18" t="e">
        <f>tabSuiviConso[[#This Row],[HP + HC
cumul]]/(tabSuiviConso[[#This Row],[Diff jour_x000D_
Cumul]]*24)</f>
        <v>#DIV/0!</v>
      </c>
      <c r="AD4" s="18" t="e">
        <f>tabSuiviConso[[#This Row],[HP + HC
cumul]]/tabSuiviConso[[#This Row],[Diff jour_x000D_
Cumul]]</f>
        <v>#DIV/0!</v>
      </c>
      <c r="AE4" s="18" t="e">
        <f>tabSuiviConso[[#This Row],[Conso HP + HC / jour_x000D_
cumul]]*365</f>
        <v>#DIV/0!</v>
      </c>
    </row>
    <row r="5" spans="1:31" s="23" customFormat="1" x14ac:dyDescent="0.2">
      <c r="A5" s="1">
        <v>44220.791666666664</v>
      </c>
      <c r="B5" s="12">
        <f>YEAR(tabSuiviConso[[#This Row],[Date]])</f>
        <v>2021</v>
      </c>
      <c r="C5" s="14" t="str">
        <f>IF(B6&lt;&gt;tabSuiviConso[[#This Row],[Année]],tabSuiviConso[[#This Row],[Année]],"")</f>
        <v/>
      </c>
      <c r="D5" s="12">
        <f>MONTH(tabSuiviConso[[#This Row],[Date]])</f>
        <v>1</v>
      </c>
      <c r="E5" s="12">
        <f>DAY(tabSuiviConso[[#This Row],[Date]])</f>
        <v>24</v>
      </c>
      <c r="F5" s="12" t="str">
        <f>TEXT(tabSuiviConso[[#This Row],[Date]]-1,"jjjj")</f>
        <v>samedi</v>
      </c>
      <c r="G5" s="12" t="str">
        <f>tabSuiviConso[[#This Row],[Mois]]&amp;"/"&amp;tabSuiviConso[[#This Row],[Année]]</f>
        <v>1/2021</v>
      </c>
      <c r="H5" s="12" t="str">
        <f>tabSuiviConso[[#This Row],[Jour]]&amp;"/"&amp;tabSuiviConso[[#This Row],[Mois]]&amp;"/"&amp;tabSuiviConso[[#This Row],[Année]]</f>
        <v>24/1/2021</v>
      </c>
      <c r="I5" s="8">
        <f>IF(ISERROR(tabSuiviConso[[#This Row],[Date]]-A4),"",tabSuiviConso[[#This Row],[Date]]-A4)</f>
        <v>38.083333333328483</v>
      </c>
      <c r="J5" s="9">
        <f>IF(ISERROR(tabSuiviConso[[#This Row],[Date]]-A4),"",tabSuiviConso[[#This Row],[Date]]-A4)</f>
        <v>38.083333333328483</v>
      </c>
      <c r="K5" s="8">
        <f>tabSuiviConso[[#This Row],[Date]]-$A$4</f>
        <v>38.083333333328483</v>
      </c>
      <c r="L5" s="9">
        <f>tabSuiviConso[[#This Row],[Date]]-$A$4</f>
        <v>38.083333333328483</v>
      </c>
      <c r="M5" s="2">
        <v>-4.7</v>
      </c>
      <c r="N5" s="2">
        <v>13.7</v>
      </c>
      <c r="O5" s="5">
        <f>tabSuiviConso[[#This Row],[Max]]-tabSuiviConso[[#This Row],[Min]]</f>
        <v>18.399999999999999</v>
      </c>
      <c r="P5" s="21">
        <v>181489</v>
      </c>
      <c r="Q5" s="5">
        <f>IF(ISERROR(tabSuiviConso[[#This Row],[Index HP
kWh]]-P4),"",tabSuiviConso[[#This Row],[Index HP
kWh]]-P4)</f>
        <v>1730</v>
      </c>
      <c r="R5" s="5">
        <f>IF(ISERROR(tabSuiviConso[[#This Row],[Date]]-A5),"",tabSuiviConso[[#This Row],[Diff HP
instantannée]]/tabSuiviConso[[#This Row],[Diff jour
Instantané]])</f>
        <v>45.426695842456553</v>
      </c>
      <c r="S5" s="10">
        <f>SUM($Q$4:Q5)</f>
        <v>1730</v>
      </c>
      <c r="T5" s="21">
        <v>120273</v>
      </c>
      <c r="U5" s="5">
        <f>IF(ISERROR(tabSuiviConso[[#This Row],[Index HC_x000D_
kWh]]-T4),"",tabSuiviConso[[#This Row],[Index HC_x000D_
kWh]]-T4)</f>
        <v>841</v>
      </c>
      <c r="V5" s="5">
        <f>IF(ISERROR(tabSuiviConso[[#This Row],[Date]]-A5),"",tabSuiviConso[[#This Row],[Diff HC
instantannée]]/tabSuiviConso[[#This Row],[Diff jour
Instantané]])</f>
        <v>22.083150984685528</v>
      </c>
      <c r="W5" s="10">
        <f>SUM($U$4:U5)</f>
        <v>841</v>
      </c>
      <c r="X5" s="5">
        <f>tabSuiviConso[[#This Row],[Diff HP
instantannée]]+tabSuiviConso[[#This Row],[Diff HC
instantannée]]</f>
        <v>2571</v>
      </c>
      <c r="Y5" s="11">
        <f>tabSuiviConso[[#This Row],[Diff HP
cumul]]+tabSuiviConso[[#This Row],[Diff HC
cumul]]</f>
        <v>2571</v>
      </c>
      <c r="Z5" s="11">
        <f>tabSuiviConso[[#This Row],[HP + HC
instantanné]]/(tabSuiviConso[[#This Row],[Diff jour
Instantané]]*24)</f>
        <v>2.8129102844642531</v>
      </c>
      <c r="AA5" s="11">
        <f>IF(ISERROR(tabSuiviConso[[#This Row],[Date]]-A5),"",tabSuiviConso[[#This Row],[HP + HC
instantanné]]/tabSuiviConso[[#This Row],[Diff jour
Instantané]])</f>
        <v>67.509846827142084</v>
      </c>
      <c r="AB5" s="11">
        <f>tabSuiviConso[[#This Row],[Conso HP + HC / jour_x000D_
Instantané]]*365</f>
        <v>24641.09409190686</v>
      </c>
      <c r="AC5" s="11">
        <f>tabSuiviConso[[#This Row],[HP + HC
cumul]]/(tabSuiviConso[[#This Row],[Diff jour_x000D_
Cumul]]*24)</f>
        <v>2.8129102844642531</v>
      </c>
      <c r="AD5" s="11">
        <f>tabSuiviConso[[#This Row],[HP + HC
cumul]]/tabSuiviConso[[#This Row],[Diff jour_x000D_
Cumul]]</f>
        <v>67.509846827142084</v>
      </c>
      <c r="AE5" s="11">
        <f>tabSuiviConso[[#This Row],[Conso HP + HC / jour_x000D_
cumul]]*365</f>
        <v>24641.09409190686</v>
      </c>
    </row>
    <row r="6" spans="1:31" s="23" customFormat="1" x14ac:dyDescent="0.2">
      <c r="A6" s="1">
        <v>44221.349305555559</v>
      </c>
      <c r="B6" s="12">
        <f>YEAR(tabSuiviConso[[#This Row],[Date]])</f>
        <v>2021</v>
      </c>
      <c r="C6" s="14" t="str">
        <f>IF(B7&lt;&gt;tabSuiviConso[[#This Row],[Année]],tabSuiviConso[[#This Row],[Année]],"")</f>
        <v/>
      </c>
      <c r="D6" s="12">
        <f>MONTH(tabSuiviConso[[#This Row],[Date]])</f>
        <v>1</v>
      </c>
      <c r="E6" s="12">
        <f>DAY(tabSuiviConso[[#This Row],[Date]])</f>
        <v>25</v>
      </c>
      <c r="F6" s="12" t="str">
        <f>TEXT(tabSuiviConso[[#This Row],[Date]]-1,"jjjj")</f>
        <v>dimanche</v>
      </c>
      <c r="G6" s="12" t="str">
        <f>tabSuiviConso[[#This Row],[Mois]]&amp;"/"&amp;tabSuiviConso[[#This Row],[Année]]</f>
        <v>1/2021</v>
      </c>
      <c r="H6" s="12" t="str">
        <f>tabSuiviConso[[#This Row],[Jour]]&amp;"/"&amp;tabSuiviConso[[#This Row],[Mois]]&amp;"/"&amp;tabSuiviConso[[#This Row],[Année]]</f>
        <v>25/1/2021</v>
      </c>
      <c r="I6" s="8">
        <f>IF(ISERROR(tabSuiviConso[[#This Row],[Date]]-A5),"",tabSuiviConso[[#This Row],[Date]]-A5)</f>
        <v>0.55763888889487134</v>
      </c>
      <c r="J6" s="9">
        <f>IF(ISERROR(tabSuiviConso[[#This Row],[Date]]-A5),"",tabSuiviConso[[#This Row],[Date]]-A5)</f>
        <v>0.55763888889487134</v>
      </c>
      <c r="K6" s="8">
        <f>tabSuiviConso[[#This Row],[Date]]-$A$4</f>
        <v>38.640972222223354</v>
      </c>
      <c r="L6" s="9">
        <f>tabSuiviConso[[#This Row],[Date]]-$A$4</f>
        <v>38.640972222223354</v>
      </c>
      <c r="M6" s="2">
        <v>0.6</v>
      </c>
      <c r="N6" s="2">
        <v>4.7</v>
      </c>
      <c r="O6" s="5">
        <f>tabSuiviConso[[#This Row],[Max]]-tabSuiviConso[[#This Row],[Min]]</f>
        <v>4.1000000000000005</v>
      </c>
      <c r="P6" s="21">
        <v>181504</v>
      </c>
      <c r="Q6" s="5">
        <f>IF(ISERROR(tabSuiviConso[[#This Row],[Index HP
kWh]]-P5),"",tabSuiviConso[[#This Row],[Index HP
kWh]]-P5)</f>
        <v>15</v>
      </c>
      <c r="R6" s="5">
        <f>IF(ISERROR(tabSuiviConso[[#This Row],[Date]]-A6),"",tabSuiviConso[[#This Row],[Diff HP
instantannée]]/tabSuiviConso[[#This Row],[Diff jour
Instantané]])</f>
        <v>26.899128268702704</v>
      </c>
      <c r="S6" s="10">
        <f>SUM($Q$4:Q6)</f>
        <v>1745</v>
      </c>
      <c r="T6" s="21">
        <v>120295</v>
      </c>
      <c r="U6" s="5">
        <f>IF(ISERROR(tabSuiviConso[[#This Row],[Index HC_x000D_
kWh]]-T5),"",tabSuiviConso[[#This Row],[Index HC_x000D_
kWh]]-T5)</f>
        <v>22</v>
      </c>
      <c r="V6" s="5">
        <f>IF(ISERROR(tabSuiviConso[[#This Row],[Date]]-A6),"",tabSuiviConso[[#This Row],[Diff HC
instantannée]]/tabSuiviConso[[#This Row],[Diff jour
Instantané]])</f>
        <v>39.4520547940973</v>
      </c>
      <c r="W6" s="10">
        <f>SUM($U$4:U6)</f>
        <v>863</v>
      </c>
      <c r="X6" s="5">
        <f>tabSuiviConso[[#This Row],[Diff HP
instantannée]]+tabSuiviConso[[#This Row],[Diff HC
instantannée]]</f>
        <v>37</v>
      </c>
      <c r="Y6" s="11">
        <f>tabSuiviConso[[#This Row],[Diff HP
cumul]]+tabSuiviConso[[#This Row],[Diff HC
cumul]]</f>
        <v>2608</v>
      </c>
      <c r="Z6" s="11">
        <f>tabSuiviConso[[#This Row],[HP + HC
instantanné]]/(tabSuiviConso[[#This Row],[Diff jour
Instantané]]*24)</f>
        <v>2.7646326276166668</v>
      </c>
      <c r="AA6" s="11">
        <f>IF(ISERROR(tabSuiviConso[[#This Row],[Date]]-A6),"",tabSuiviConso[[#This Row],[HP + HC
instantanné]]/tabSuiviConso[[#This Row],[Diff jour
Instantané]])</f>
        <v>66.351183062800004</v>
      </c>
      <c r="AB6" s="11">
        <f>tabSuiviConso[[#This Row],[Conso HP + HC / jour_x000D_
Instantané]]*365</f>
        <v>24218.181817922003</v>
      </c>
      <c r="AC6" s="11">
        <f>tabSuiviConso[[#This Row],[HP + HC
cumul]]/(tabSuiviConso[[#This Row],[Diff jour_x000D_
Cumul]]*24)</f>
        <v>2.8122135758315587</v>
      </c>
      <c r="AD6" s="11">
        <f>tabSuiviConso[[#This Row],[HP + HC
cumul]]/tabSuiviConso[[#This Row],[Diff jour_x000D_
Cumul]]</f>
        <v>67.493125819957413</v>
      </c>
      <c r="AE6" s="11">
        <f>tabSuiviConso[[#This Row],[Conso HP + HC / jour_x000D_
cumul]]*365</f>
        <v>24634.990924284455</v>
      </c>
    </row>
    <row r="7" spans="1:31" s="23" customFormat="1" x14ac:dyDescent="0.2">
      <c r="A7" s="1">
        <v>44221.555555555555</v>
      </c>
      <c r="B7" s="12">
        <f>YEAR(tabSuiviConso[[#This Row],[Date]])</f>
        <v>2021</v>
      </c>
      <c r="C7" s="14" t="str">
        <f>IF(B8&lt;&gt;tabSuiviConso[[#This Row],[Année]],tabSuiviConso[[#This Row],[Année]],"")</f>
        <v/>
      </c>
      <c r="D7" s="12">
        <f>MONTH(tabSuiviConso[[#This Row],[Date]])</f>
        <v>1</v>
      </c>
      <c r="E7" s="12">
        <f>DAY(tabSuiviConso[[#This Row],[Date]])</f>
        <v>25</v>
      </c>
      <c r="F7" s="12" t="str">
        <f>TEXT(tabSuiviConso[[#This Row],[Date]]-1,"jjjj")</f>
        <v>dimanche</v>
      </c>
      <c r="G7" s="12" t="str">
        <f>tabSuiviConso[[#This Row],[Mois]]&amp;"/"&amp;tabSuiviConso[[#This Row],[Année]]</f>
        <v>1/2021</v>
      </c>
      <c r="H7" s="12" t="str">
        <f>tabSuiviConso[[#This Row],[Jour]]&amp;"/"&amp;tabSuiviConso[[#This Row],[Mois]]&amp;"/"&amp;tabSuiviConso[[#This Row],[Année]]</f>
        <v>25/1/2021</v>
      </c>
      <c r="I7" s="8">
        <f>IF(ISERROR(tabSuiviConso[[#This Row],[Date]]-A6),"",tabSuiviConso[[#This Row],[Date]]-A6)</f>
        <v>0.20624999999563443</v>
      </c>
      <c r="J7" s="9">
        <f>IF(ISERROR(tabSuiviConso[[#This Row],[Date]]-A6),"",tabSuiviConso[[#This Row],[Date]]-A6)</f>
        <v>0.20624999999563443</v>
      </c>
      <c r="K7" s="8">
        <f>tabSuiviConso[[#This Row],[Date]]-$A$4</f>
        <v>38.847222222218988</v>
      </c>
      <c r="L7" s="9">
        <f>tabSuiviConso[[#This Row],[Date]]-$A$4</f>
        <v>38.847222222218988</v>
      </c>
      <c r="M7" s="2">
        <v>1.2</v>
      </c>
      <c r="N7" s="2">
        <v>5.9</v>
      </c>
      <c r="O7" s="5">
        <f>tabSuiviConso[[#This Row],[Max]]-tabSuiviConso[[#This Row],[Min]]</f>
        <v>4.7</v>
      </c>
      <c r="P7" s="21">
        <v>181519</v>
      </c>
      <c r="Q7" s="5">
        <f>IF(ISERROR(tabSuiviConso[[#This Row],[Index HP
kWh]]-P6),"",tabSuiviConso[[#This Row],[Index HP
kWh]]-P6)</f>
        <v>15</v>
      </c>
      <c r="R7" s="5">
        <f>IF(ISERROR(tabSuiviConso[[#This Row],[Date]]-A7),"",tabSuiviConso[[#This Row],[Diff HP
instantannée]]/tabSuiviConso[[#This Row],[Diff jour
Instantané]])</f>
        <v>72.72727272881211</v>
      </c>
      <c r="S7" s="10">
        <f>SUM($Q$4:Q7)</f>
        <v>1760</v>
      </c>
      <c r="T7" s="21">
        <v>120295</v>
      </c>
      <c r="U7" s="5">
        <f>IF(ISERROR(tabSuiviConso[[#This Row],[Index HC_x000D_
kWh]]-T6),"",tabSuiviConso[[#This Row],[Index HC_x000D_
kWh]]-T6)</f>
        <v>0</v>
      </c>
      <c r="V7" s="5">
        <f>IF(ISERROR(tabSuiviConso[[#This Row],[Date]]-A7),"",tabSuiviConso[[#This Row],[Diff HC
instantannée]]/tabSuiviConso[[#This Row],[Diff jour
Instantané]])</f>
        <v>0</v>
      </c>
      <c r="W7" s="10">
        <f>SUM($U$4:U7)</f>
        <v>863</v>
      </c>
      <c r="X7" s="5">
        <f>tabSuiviConso[[#This Row],[Diff HP
instantannée]]+tabSuiviConso[[#This Row],[Diff HC
instantannée]]</f>
        <v>15</v>
      </c>
      <c r="Y7" s="11">
        <f>tabSuiviConso[[#This Row],[Diff HP
cumul]]+tabSuiviConso[[#This Row],[Diff HC
cumul]]</f>
        <v>2623</v>
      </c>
      <c r="Z7" s="11">
        <f>tabSuiviConso[[#This Row],[HP + HC
instantanné]]/(tabSuiviConso[[#This Row],[Diff jour
Instantané]]*24)</f>
        <v>3.030303030367171</v>
      </c>
      <c r="AA7" s="11">
        <f>IF(ISERROR(tabSuiviConso[[#This Row],[Date]]-A7),"",tabSuiviConso[[#This Row],[HP + HC
instantanné]]/tabSuiviConso[[#This Row],[Diff jour
Instantané]])</f>
        <v>72.72727272881211</v>
      </c>
      <c r="AB7" s="11">
        <f>tabSuiviConso[[#This Row],[Conso HP + HC / jour_x000D_
Instantané]]*365</f>
        <v>26545.454546016419</v>
      </c>
      <c r="AC7" s="11">
        <f>tabSuiviConso[[#This Row],[HP + HC
cumul]]/(tabSuiviConso[[#This Row],[Diff jour_x000D_
Cumul]]*24)</f>
        <v>2.8133714694317682</v>
      </c>
      <c r="AD7" s="11">
        <f>tabSuiviConso[[#This Row],[HP + HC
cumul]]/tabSuiviConso[[#This Row],[Diff jour_x000D_
Cumul]]</f>
        <v>67.520915266362437</v>
      </c>
      <c r="AE7" s="11">
        <f>tabSuiviConso[[#This Row],[Conso HP + HC / jour_x000D_
cumul]]*365</f>
        <v>24645.134072222289</v>
      </c>
    </row>
    <row r="8" spans="1:31" s="23" customFormat="1" x14ac:dyDescent="0.2">
      <c r="A8" s="1">
        <v>44221.805555555555</v>
      </c>
      <c r="B8" s="12">
        <f>YEAR(tabSuiviConso[[#This Row],[Date]])</f>
        <v>2021</v>
      </c>
      <c r="C8" s="14" t="str">
        <f>IF(B9&lt;&gt;tabSuiviConso[[#This Row],[Année]],tabSuiviConso[[#This Row],[Année]],"")</f>
        <v/>
      </c>
      <c r="D8" s="12">
        <f>MONTH(tabSuiviConso[[#This Row],[Date]])</f>
        <v>1</v>
      </c>
      <c r="E8" s="12">
        <f>DAY(tabSuiviConso[[#This Row],[Date]])</f>
        <v>25</v>
      </c>
      <c r="F8" s="12" t="str">
        <f>TEXT(tabSuiviConso[[#This Row],[Date]]-1,"jjjj")</f>
        <v>dimanche</v>
      </c>
      <c r="G8" s="12" t="str">
        <f>tabSuiviConso[[#This Row],[Mois]]&amp;"/"&amp;tabSuiviConso[[#This Row],[Année]]</f>
        <v>1/2021</v>
      </c>
      <c r="H8" s="12" t="str">
        <f>tabSuiviConso[[#This Row],[Jour]]&amp;"/"&amp;tabSuiviConso[[#This Row],[Mois]]&amp;"/"&amp;tabSuiviConso[[#This Row],[Année]]</f>
        <v>25/1/2021</v>
      </c>
      <c r="I8" s="8">
        <f>IF(ISERROR(tabSuiviConso[[#This Row],[Date]]-A7),"",tabSuiviConso[[#This Row],[Date]]-A7)</f>
        <v>0.25</v>
      </c>
      <c r="J8" s="9">
        <f>IF(ISERROR(tabSuiviConso[[#This Row],[Date]]-A7),"",tabSuiviConso[[#This Row],[Date]]-A7)</f>
        <v>0.25</v>
      </c>
      <c r="K8" s="8">
        <f>tabSuiviConso[[#This Row],[Date]]-$A$4</f>
        <v>39.097222222218988</v>
      </c>
      <c r="L8" s="9">
        <f>tabSuiviConso[[#This Row],[Date]]-$A$4</f>
        <v>39.097222222218988</v>
      </c>
      <c r="M8" s="2">
        <v>-0.6</v>
      </c>
      <c r="N8" s="2">
        <v>6.3</v>
      </c>
      <c r="O8" s="5">
        <f>tabSuiviConso[[#This Row],[Max]]-tabSuiviConso[[#This Row],[Min]]</f>
        <v>6.8999999999999995</v>
      </c>
      <c r="P8" s="21">
        <v>181535</v>
      </c>
      <c r="Q8" s="5">
        <f>IF(ISERROR(tabSuiviConso[[#This Row],[Index HP
kWh]]-P7),"",tabSuiviConso[[#This Row],[Index HP
kWh]]-P7)</f>
        <v>16</v>
      </c>
      <c r="R8" s="5">
        <f>IF(ISERROR(tabSuiviConso[[#This Row],[Date]]-A8),"",tabSuiviConso[[#This Row],[Diff HP
instantannée]]/tabSuiviConso[[#This Row],[Diff jour
Instantané]])</f>
        <v>64</v>
      </c>
      <c r="S8" s="10">
        <f>SUM($Q$4:Q8)</f>
        <v>1776</v>
      </c>
      <c r="T8" s="21">
        <v>120295</v>
      </c>
      <c r="U8" s="5">
        <f>IF(ISERROR(tabSuiviConso[[#This Row],[Index HC_x000D_
kWh]]-T7),"",tabSuiviConso[[#This Row],[Index HC_x000D_
kWh]]-T7)</f>
        <v>0</v>
      </c>
      <c r="V8" s="5">
        <f>IF(ISERROR(tabSuiviConso[[#This Row],[Date]]-A8),"",tabSuiviConso[[#This Row],[Diff HC
instantannée]]/tabSuiviConso[[#This Row],[Diff jour
Instantané]])</f>
        <v>0</v>
      </c>
      <c r="W8" s="10">
        <f>SUM($U$4:U8)</f>
        <v>863</v>
      </c>
      <c r="X8" s="5">
        <f>tabSuiviConso[[#This Row],[Diff HP
instantannée]]+tabSuiviConso[[#This Row],[Diff HC
instantannée]]</f>
        <v>16</v>
      </c>
      <c r="Y8" s="11">
        <f>tabSuiviConso[[#This Row],[Diff HP
cumul]]+tabSuiviConso[[#This Row],[Diff HC
cumul]]</f>
        <v>2639</v>
      </c>
      <c r="Z8" s="11">
        <f>tabSuiviConso[[#This Row],[HP + HC
instantanné]]/(tabSuiviConso[[#This Row],[Diff jour
Instantané]]*24)</f>
        <v>2.6666666666666665</v>
      </c>
      <c r="AA8" s="11">
        <f>IF(ISERROR(tabSuiviConso[[#This Row],[Date]]-A8),"",tabSuiviConso[[#This Row],[HP + HC
instantanné]]/tabSuiviConso[[#This Row],[Diff jour
Instantané]])</f>
        <v>64</v>
      </c>
      <c r="AB8" s="11">
        <f>tabSuiviConso[[#This Row],[Conso HP + HC / jour_x000D_
Instantané]]*365</f>
        <v>23360</v>
      </c>
      <c r="AC8" s="11">
        <f>tabSuiviConso[[#This Row],[HP + HC
cumul]]/(tabSuiviConso[[#This Row],[Diff jour_x000D_
Cumul]]*24)</f>
        <v>2.8124333925401972</v>
      </c>
      <c r="AD8" s="11">
        <f>tabSuiviConso[[#This Row],[HP + HC
cumul]]/tabSuiviConso[[#This Row],[Diff jour_x000D_
Cumul]]</f>
        <v>67.498401420964726</v>
      </c>
      <c r="AE8" s="11">
        <f>tabSuiviConso[[#This Row],[Conso HP + HC / jour_x000D_
cumul]]*365</f>
        <v>24636.916518652124</v>
      </c>
    </row>
    <row r="9" spans="1:31" s="23" customFormat="1" x14ac:dyDescent="0.2">
      <c r="A9" s="1">
        <v>44222.280555555553</v>
      </c>
      <c r="B9" s="12">
        <f>YEAR(tabSuiviConso[[#This Row],[Date]])</f>
        <v>2021</v>
      </c>
      <c r="C9" s="14" t="str">
        <f>IF(B10&lt;&gt;tabSuiviConso[[#This Row],[Année]],tabSuiviConso[[#This Row],[Année]],"")</f>
        <v/>
      </c>
      <c r="D9" s="12">
        <f>MONTH(tabSuiviConso[[#This Row],[Date]])</f>
        <v>1</v>
      </c>
      <c r="E9" s="12">
        <f>DAY(tabSuiviConso[[#This Row],[Date]])</f>
        <v>26</v>
      </c>
      <c r="F9" s="12" t="str">
        <f>TEXT(tabSuiviConso[[#This Row],[Date]]-1,"jjjj")</f>
        <v>lundi</v>
      </c>
      <c r="G9" s="12" t="str">
        <f>tabSuiviConso[[#This Row],[Mois]]&amp;"/"&amp;tabSuiviConso[[#This Row],[Année]]</f>
        <v>1/2021</v>
      </c>
      <c r="H9" s="12" t="str">
        <f>tabSuiviConso[[#This Row],[Jour]]&amp;"/"&amp;tabSuiviConso[[#This Row],[Mois]]&amp;"/"&amp;tabSuiviConso[[#This Row],[Année]]</f>
        <v>26/1/2021</v>
      </c>
      <c r="I9" s="8">
        <f>IF(ISERROR(tabSuiviConso[[#This Row],[Date]]-A8),"",tabSuiviConso[[#This Row],[Date]]-A8)</f>
        <v>0.47499999999854481</v>
      </c>
      <c r="J9" s="9">
        <f>IF(ISERROR(tabSuiviConso[[#This Row],[Date]]-A8),"",tabSuiviConso[[#This Row],[Date]]-A8)</f>
        <v>0.47499999999854481</v>
      </c>
      <c r="K9" s="8">
        <f>tabSuiviConso[[#This Row],[Date]]-$A$4</f>
        <v>39.572222222217533</v>
      </c>
      <c r="L9" s="9">
        <f>tabSuiviConso[[#This Row],[Date]]-$A$4</f>
        <v>39.572222222217533</v>
      </c>
      <c r="M9" s="2">
        <v>-4.8</v>
      </c>
      <c r="N9" s="2">
        <v>0.3</v>
      </c>
      <c r="O9" s="5">
        <f>tabSuiviConso[[#This Row],[Max]]-tabSuiviConso[[#This Row],[Min]]</f>
        <v>5.0999999999999996</v>
      </c>
      <c r="P9" s="21">
        <v>181548</v>
      </c>
      <c r="Q9" s="5">
        <f>IF(ISERROR(tabSuiviConso[[#This Row],[Index HP
kWh]]-P8),"",tabSuiviConso[[#This Row],[Index HP
kWh]]-P8)</f>
        <v>13</v>
      </c>
      <c r="R9" s="5">
        <f>IF(ISERROR(tabSuiviConso[[#This Row],[Date]]-A9),"",tabSuiviConso[[#This Row],[Diff HP
instantannée]]/tabSuiviConso[[#This Row],[Diff jour
Instantané]])</f>
        <v>27.368421052715423</v>
      </c>
      <c r="S9" s="10">
        <f>SUM($Q$4:Q9)</f>
        <v>1789</v>
      </c>
      <c r="T9" s="21">
        <v>120319</v>
      </c>
      <c r="U9" s="5">
        <f>IF(ISERROR(tabSuiviConso[[#This Row],[Index HC_x000D_
kWh]]-T8),"",tabSuiviConso[[#This Row],[Index HC_x000D_
kWh]]-T8)</f>
        <v>24</v>
      </c>
      <c r="V9" s="5">
        <f>IF(ISERROR(tabSuiviConso[[#This Row],[Date]]-A9),"",tabSuiviConso[[#This Row],[Diff HC
instantannée]]/tabSuiviConso[[#This Row],[Diff jour
Instantané]])</f>
        <v>50.526315789628477</v>
      </c>
      <c r="W9" s="10">
        <f>SUM($U$4:U9)</f>
        <v>887</v>
      </c>
      <c r="X9" s="5">
        <f>tabSuiviConso[[#This Row],[Diff HP
instantannée]]+tabSuiviConso[[#This Row],[Diff HC
instantannée]]</f>
        <v>37</v>
      </c>
      <c r="Y9" s="11">
        <f>tabSuiviConso[[#This Row],[Diff HP
cumul]]+tabSuiviConso[[#This Row],[Diff HC
cumul]]</f>
        <v>2676</v>
      </c>
      <c r="Z9" s="11">
        <f>tabSuiviConso[[#This Row],[HP + HC
instantanné]]/(tabSuiviConso[[#This Row],[Diff jour
Instantané]]*24)</f>
        <v>3.2456140350976623</v>
      </c>
      <c r="AA9" s="11">
        <f>IF(ISERROR(tabSuiviConso[[#This Row],[Date]]-A9),"",tabSuiviConso[[#This Row],[HP + HC
instantanné]]/tabSuiviConso[[#This Row],[Diff jour
Instantané]])</f>
        <v>77.894736842343903</v>
      </c>
      <c r="AB9" s="11">
        <f>tabSuiviConso[[#This Row],[Conso HP + HC / jour_x000D_
Instantané]]*365</f>
        <v>28431.578947455524</v>
      </c>
      <c r="AC9" s="11">
        <f>tabSuiviConso[[#This Row],[HP + HC
cumul]]/(tabSuiviConso[[#This Row],[Diff jour_x000D_
Cumul]]*24)</f>
        <v>2.8176330197953638</v>
      </c>
      <c r="AD9" s="11">
        <f>tabSuiviConso[[#This Row],[HP + HC
cumul]]/tabSuiviConso[[#This Row],[Diff jour_x000D_
Cumul]]</f>
        <v>67.623192475088743</v>
      </c>
      <c r="AE9" s="11">
        <f>tabSuiviConso[[#This Row],[Conso HP + HC / jour_x000D_
cumul]]*365</f>
        <v>24682.46525340739</v>
      </c>
    </row>
    <row r="10" spans="1:31" s="23" customFormat="1" x14ac:dyDescent="0.2">
      <c r="A10" s="1">
        <v>44222.561805555553</v>
      </c>
      <c r="B10" s="12">
        <f>YEAR(tabSuiviConso[[#This Row],[Date]])</f>
        <v>2021</v>
      </c>
      <c r="C10" s="14" t="str">
        <f>IF(B11&lt;&gt;tabSuiviConso[[#This Row],[Année]],tabSuiviConso[[#This Row],[Année]],"")</f>
        <v/>
      </c>
      <c r="D10" s="12">
        <f>MONTH(tabSuiviConso[[#This Row],[Date]])</f>
        <v>1</v>
      </c>
      <c r="E10" s="12">
        <f>DAY(tabSuiviConso[[#This Row],[Date]])</f>
        <v>26</v>
      </c>
      <c r="F10" s="12" t="str">
        <f>TEXT(tabSuiviConso[[#This Row],[Date]]-1,"jjjj")</f>
        <v>lundi</v>
      </c>
      <c r="G10" s="12" t="str">
        <f>tabSuiviConso[[#This Row],[Mois]]&amp;"/"&amp;tabSuiviConso[[#This Row],[Année]]</f>
        <v>1/2021</v>
      </c>
      <c r="H10" s="12" t="str">
        <f>tabSuiviConso[[#This Row],[Jour]]&amp;"/"&amp;tabSuiviConso[[#This Row],[Mois]]&amp;"/"&amp;tabSuiviConso[[#This Row],[Année]]</f>
        <v>26/1/2021</v>
      </c>
      <c r="I10" s="8">
        <f>IF(ISERROR(tabSuiviConso[[#This Row],[Date]]-A9),"",tabSuiviConso[[#This Row],[Date]]-A9)</f>
        <v>0.28125</v>
      </c>
      <c r="J10" s="9">
        <f>IF(ISERROR(tabSuiviConso[[#This Row],[Date]]-A9),"",tabSuiviConso[[#This Row],[Date]]-A9)</f>
        <v>0.28125</v>
      </c>
      <c r="K10" s="8">
        <f>tabSuiviConso[[#This Row],[Date]]-$A$4</f>
        <v>39.853472222217533</v>
      </c>
      <c r="L10" s="9">
        <f>tabSuiviConso[[#This Row],[Date]]-$A$4</f>
        <v>39.853472222217533</v>
      </c>
      <c r="M10" s="2">
        <v>-2.1</v>
      </c>
      <c r="N10" s="2">
        <v>3.3</v>
      </c>
      <c r="O10" s="5">
        <f>tabSuiviConso[[#This Row],[Max]]-tabSuiviConso[[#This Row],[Min]]</f>
        <v>5.4</v>
      </c>
      <c r="P10" s="21">
        <v>181571</v>
      </c>
      <c r="Q10" s="5">
        <f>IF(ISERROR(tabSuiviConso[[#This Row],[Index HP
kWh]]-P9),"",tabSuiviConso[[#This Row],[Index HP
kWh]]-P9)</f>
        <v>23</v>
      </c>
      <c r="R10" s="5">
        <f>IF(ISERROR(tabSuiviConso[[#This Row],[Date]]-A10),"",tabSuiviConso[[#This Row],[Diff HP
instantannée]]/tabSuiviConso[[#This Row],[Diff jour
Instantané]])</f>
        <v>81.777777777777771</v>
      </c>
      <c r="S10" s="10">
        <f>SUM($Q$4:Q10)</f>
        <v>1812</v>
      </c>
      <c r="T10" s="21">
        <v>120319</v>
      </c>
      <c r="U10" s="5">
        <f>IF(ISERROR(tabSuiviConso[[#This Row],[Index HC_x000D_
kWh]]-T9),"",tabSuiviConso[[#This Row],[Index HC_x000D_
kWh]]-T9)</f>
        <v>0</v>
      </c>
      <c r="V10" s="5">
        <f>IF(ISERROR(tabSuiviConso[[#This Row],[Date]]-A10),"",tabSuiviConso[[#This Row],[Diff HC
instantannée]]/tabSuiviConso[[#This Row],[Diff jour
Instantané]])</f>
        <v>0</v>
      </c>
      <c r="W10" s="10">
        <f>SUM($U$4:U10)</f>
        <v>887</v>
      </c>
      <c r="X10" s="5">
        <f>tabSuiviConso[[#This Row],[Diff HP
instantannée]]+tabSuiviConso[[#This Row],[Diff HC
instantannée]]</f>
        <v>23</v>
      </c>
      <c r="Y10" s="11">
        <f>tabSuiviConso[[#This Row],[Diff HP
cumul]]+tabSuiviConso[[#This Row],[Diff HC
cumul]]</f>
        <v>2699</v>
      </c>
      <c r="Z10" s="11">
        <f>tabSuiviConso[[#This Row],[HP + HC
instantanné]]/(tabSuiviConso[[#This Row],[Diff jour
Instantané]]*24)</f>
        <v>3.4074074074074074</v>
      </c>
      <c r="AA10" s="11">
        <f>IF(ISERROR(tabSuiviConso[[#This Row],[Date]]-A10),"",tabSuiviConso[[#This Row],[HP + HC
instantanné]]/tabSuiviConso[[#This Row],[Diff jour
Instantané]])</f>
        <v>81.777777777777771</v>
      </c>
      <c r="AB10" s="11">
        <f>tabSuiviConso[[#This Row],[Conso HP + HC / jour_x000D_
Instantané]]*365</f>
        <v>29848.888888888887</v>
      </c>
      <c r="AC10" s="11">
        <f>tabSuiviConso[[#This Row],[HP + HC
cumul]]/(tabSuiviConso[[#This Row],[Diff jour_x000D_
Cumul]]*24)</f>
        <v>2.8217951175315661</v>
      </c>
      <c r="AD10" s="11">
        <f>tabSuiviConso[[#This Row],[HP + HC
cumul]]/tabSuiviConso[[#This Row],[Diff jour_x000D_
Cumul]]</f>
        <v>67.723082820757583</v>
      </c>
      <c r="AE10" s="11">
        <f>tabSuiviConso[[#This Row],[Conso HP + HC / jour_x000D_
cumul]]*365</f>
        <v>24718.925229576518</v>
      </c>
    </row>
    <row r="11" spans="1:31" s="23" customFormat="1" x14ac:dyDescent="0.2">
      <c r="A11" s="1">
        <v>44222.816666666666</v>
      </c>
      <c r="B11" s="12">
        <f>YEAR(tabSuiviConso[[#This Row],[Date]])</f>
        <v>2021</v>
      </c>
      <c r="C11" s="14" t="str">
        <f>IF(B12&lt;&gt;tabSuiviConso[[#This Row],[Année]],tabSuiviConso[[#This Row],[Année]],"")</f>
        <v/>
      </c>
      <c r="D11" s="12">
        <f>MONTH(tabSuiviConso[[#This Row],[Date]])</f>
        <v>1</v>
      </c>
      <c r="E11" s="12">
        <f>DAY(tabSuiviConso[[#This Row],[Date]])</f>
        <v>26</v>
      </c>
      <c r="F11" s="12" t="str">
        <f>TEXT(tabSuiviConso[[#This Row],[Date]]-1,"jjjj")</f>
        <v>lundi</v>
      </c>
      <c r="G11" s="12" t="str">
        <f>tabSuiviConso[[#This Row],[Mois]]&amp;"/"&amp;tabSuiviConso[[#This Row],[Année]]</f>
        <v>1/2021</v>
      </c>
      <c r="H11" s="12" t="str">
        <f>tabSuiviConso[[#This Row],[Jour]]&amp;"/"&amp;tabSuiviConso[[#This Row],[Mois]]&amp;"/"&amp;tabSuiviConso[[#This Row],[Année]]</f>
        <v>26/1/2021</v>
      </c>
      <c r="I11" s="8">
        <f>IF(ISERROR(tabSuiviConso[[#This Row],[Date]]-A10),"",tabSuiviConso[[#This Row],[Date]]-A10)</f>
        <v>0.25486111111240461</v>
      </c>
      <c r="J11" s="9">
        <f>IF(ISERROR(tabSuiviConso[[#This Row],[Date]]-A10),"",tabSuiviConso[[#This Row],[Date]]-A10)</f>
        <v>0.25486111111240461</v>
      </c>
      <c r="K11" s="8">
        <f>tabSuiviConso[[#This Row],[Date]]-$A$4</f>
        <v>40.108333333329938</v>
      </c>
      <c r="L11" s="9">
        <f>tabSuiviConso[[#This Row],[Date]]-$A$4</f>
        <v>40.108333333329938</v>
      </c>
      <c r="M11" s="2">
        <v>3.4</v>
      </c>
      <c r="N11" s="2">
        <v>4.2</v>
      </c>
      <c r="O11" s="5">
        <f>tabSuiviConso[[#This Row],[Max]]-tabSuiviConso[[#This Row],[Min]]</f>
        <v>0.80000000000000027</v>
      </c>
      <c r="P11" s="21">
        <v>181591</v>
      </c>
      <c r="Q11" s="5">
        <f>IF(ISERROR(tabSuiviConso[[#This Row],[Index HP
kWh]]-P10),"",tabSuiviConso[[#This Row],[Index HP
kWh]]-P10)</f>
        <v>20</v>
      </c>
      <c r="R11" s="5">
        <f>IF(ISERROR(tabSuiviConso[[#This Row],[Date]]-A11),"",tabSuiviConso[[#This Row],[Diff HP
instantannée]]/tabSuiviConso[[#This Row],[Diff jour
Instantané]])</f>
        <v>78.474114441018614</v>
      </c>
      <c r="S11" s="10">
        <f>SUM($Q$4:Q11)</f>
        <v>1832</v>
      </c>
      <c r="T11" s="21">
        <v>120319</v>
      </c>
      <c r="U11" s="5">
        <f>IF(ISERROR(tabSuiviConso[[#This Row],[Index HC_x000D_
kWh]]-T10),"",tabSuiviConso[[#This Row],[Index HC_x000D_
kWh]]-T10)</f>
        <v>0</v>
      </c>
      <c r="V11" s="5">
        <f>IF(ISERROR(tabSuiviConso[[#This Row],[Date]]-A11),"",tabSuiviConso[[#This Row],[Diff HC
instantannée]]/tabSuiviConso[[#This Row],[Diff jour
Instantané]])</f>
        <v>0</v>
      </c>
      <c r="W11" s="10">
        <f>SUM($U$4:U11)</f>
        <v>887</v>
      </c>
      <c r="X11" s="5">
        <f>tabSuiviConso[[#This Row],[Diff HP
instantannée]]+tabSuiviConso[[#This Row],[Diff HC
instantannée]]</f>
        <v>20</v>
      </c>
      <c r="Y11" s="11">
        <f>tabSuiviConso[[#This Row],[Diff HP
cumul]]+tabSuiviConso[[#This Row],[Diff HC
cumul]]</f>
        <v>2719</v>
      </c>
      <c r="Z11" s="11">
        <f>tabSuiviConso[[#This Row],[HP + HC
instantanné]]/(tabSuiviConso[[#This Row],[Diff jour
Instantané]]*24)</f>
        <v>3.2697547683757753</v>
      </c>
      <c r="AA11" s="11">
        <f>IF(ISERROR(tabSuiviConso[[#This Row],[Date]]-A11),"",tabSuiviConso[[#This Row],[HP + HC
instantanné]]/tabSuiviConso[[#This Row],[Diff jour
Instantané]])</f>
        <v>78.474114441018614</v>
      </c>
      <c r="AB11" s="11">
        <f>tabSuiviConso[[#This Row],[Conso HP + HC / jour_x000D_
Instantané]]*365</f>
        <v>28643.051770971793</v>
      </c>
      <c r="AC11" s="11">
        <f>tabSuiviConso[[#This Row],[HP + HC
cumul]]/(tabSuiviConso[[#This Row],[Diff jour_x000D_
Cumul]]*24)</f>
        <v>2.8246415956786102</v>
      </c>
      <c r="AD11" s="11">
        <f>tabSuiviConso[[#This Row],[HP + HC
cumul]]/tabSuiviConso[[#This Row],[Diff jour_x000D_
Cumul]]</f>
        <v>67.791398296286644</v>
      </c>
      <c r="AE11" s="11">
        <f>tabSuiviConso[[#This Row],[Conso HP + HC / jour_x000D_
cumul]]*365</f>
        <v>24743.860378144625</v>
      </c>
    </row>
    <row r="12" spans="1:31" s="23" customFormat="1" x14ac:dyDescent="0.2">
      <c r="A12" s="1">
        <v>44223.270833333336</v>
      </c>
      <c r="B12" s="12">
        <f>YEAR(tabSuiviConso[[#This Row],[Date]])</f>
        <v>2021</v>
      </c>
      <c r="C12" s="14" t="str">
        <f>IF(B13&lt;&gt;tabSuiviConso[[#This Row],[Année]],tabSuiviConso[[#This Row],[Année]],"")</f>
        <v/>
      </c>
      <c r="D12" s="12">
        <f>MONTH(tabSuiviConso[[#This Row],[Date]])</f>
        <v>1</v>
      </c>
      <c r="E12" s="12">
        <f>DAY(tabSuiviConso[[#This Row],[Date]])</f>
        <v>27</v>
      </c>
      <c r="F12" s="12" t="str">
        <f>TEXT(tabSuiviConso[[#This Row],[Date]]-1,"jjjj")</f>
        <v>mardi</v>
      </c>
      <c r="G12" s="12" t="str">
        <f>tabSuiviConso[[#This Row],[Mois]]&amp;"/"&amp;tabSuiviConso[[#This Row],[Année]]</f>
        <v>1/2021</v>
      </c>
      <c r="H12" s="12" t="str">
        <f>tabSuiviConso[[#This Row],[Jour]]&amp;"/"&amp;tabSuiviConso[[#This Row],[Mois]]&amp;"/"&amp;tabSuiviConso[[#This Row],[Année]]</f>
        <v>27/1/2021</v>
      </c>
      <c r="I12" s="8">
        <f>IF(ISERROR(tabSuiviConso[[#This Row],[Date]]-A11),"",tabSuiviConso[[#This Row],[Date]]-A11)</f>
        <v>0.45416666667006211</v>
      </c>
      <c r="J12" s="9">
        <f>IF(ISERROR(tabSuiviConso[[#This Row],[Date]]-A11),"",tabSuiviConso[[#This Row],[Date]]-A11)</f>
        <v>0.45416666667006211</v>
      </c>
      <c r="K12" s="8">
        <f>tabSuiviConso[[#This Row],[Date]]-$A$4</f>
        <v>40.5625</v>
      </c>
      <c r="L12" s="9">
        <f>tabSuiviConso[[#This Row],[Date]]-$A$4</f>
        <v>40.5625</v>
      </c>
      <c r="M12" s="2">
        <v>2.2999999999999998</v>
      </c>
      <c r="N12" s="2">
        <v>4.8</v>
      </c>
      <c r="O12" s="5">
        <f>tabSuiviConso[[#This Row],[Max]]-tabSuiviConso[[#This Row],[Min]]</f>
        <v>2.5</v>
      </c>
      <c r="P12" s="21">
        <v>181601</v>
      </c>
      <c r="Q12" s="5">
        <f>IF(ISERROR(tabSuiviConso[[#This Row],[Index HP
kWh]]-P11),"",tabSuiviConso[[#This Row],[Index HP
kWh]]-P11)</f>
        <v>10</v>
      </c>
      <c r="R12" s="5">
        <f>IF(ISERROR(tabSuiviConso[[#This Row],[Date]]-A12),"",tabSuiviConso[[#This Row],[Diff HP
instantannée]]/tabSuiviConso[[#This Row],[Diff jour
Instantané]])</f>
        <v>22.018348623688595</v>
      </c>
      <c r="S12" s="10">
        <f>SUM($Q$4:Q12)</f>
        <v>1842</v>
      </c>
      <c r="T12" s="21">
        <v>120342</v>
      </c>
      <c r="U12" s="5">
        <f>IF(ISERROR(tabSuiviConso[[#This Row],[Index HC_x000D_
kWh]]-T11),"",tabSuiviConso[[#This Row],[Index HC_x000D_
kWh]]-T11)</f>
        <v>23</v>
      </c>
      <c r="V12" s="5">
        <f>IF(ISERROR(tabSuiviConso[[#This Row],[Date]]-A12),"",tabSuiviConso[[#This Row],[Diff HC
instantannée]]/tabSuiviConso[[#This Row],[Diff jour
Instantané]])</f>
        <v>50.642201834483771</v>
      </c>
      <c r="W12" s="10">
        <f>SUM($U$4:U12)</f>
        <v>910</v>
      </c>
      <c r="X12" s="5">
        <f>tabSuiviConso[[#This Row],[Diff HP
instantannée]]+tabSuiviConso[[#This Row],[Diff HC
instantannée]]</f>
        <v>33</v>
      </c>
      <c r="Y12" s="11">
        <f>tabSuiviConso[[#This Row],[Diff HP
cumul]]+tabSuiviConso[[#This Row],[Diff HC
cumul]]</f>
        <v>2752</v>
      </c>
      <c r="Z12" s="11">
        <f>tabSuiviConso[[#This Row],[HP + HC
instantanné]]/(tabSuiviConso[[#This Row],[Diff jour
Instantané]]*24)</f>
        <v>3.0275229357571822</v>
      </c>
      <c r="AA12" s="11">
        <f>IF(ISERROR(tabSuiviConso[[#This Row],[Date]]-A12),"",tabSuiviConso[[#This Row],[HP + HC
instantanné]]/tabSuiviConso[[#This Row],[Diff jour
Instantané]])</f>
        <v>72.660550458172366</v>
      </c>
      <c r="AB12" s="11">
        <f>tabSuiviConso[[#This Row],[Conso HP + HC / jour_x000D_
Instantané]]*365</f>
        <v>26521.100917232914</v>
      </c>
      <c r="AC12" s="11">
        <f>tabSuiviConso[[#This Row],[HP + HC
cumul]]/(tabSuiviConso[[#This Row],[Diff jour_x000D_
Cumul]]*24)</f>
        <v>2.8269131997945558</v>
      </c>
      <c r="AD12" s="11">
        <f>tabSuiviConso[[#This Row],[HP + HC
cumul]]/tabSuiviConso[[#This Row],[Diff jour_x000D_
Cumul]]</f>
        <v>67.845916795069343</v>
      </c>
      <c r="AE12" s="11">
        <f>tabSuiviConso[[#This Row],[Conso HP + HC / jour_x000D_
cumul]]*365</f>
        <v>24763.759630200311</v>
      </c>
    </row>
    <row r="13" spans="1:31" s="23" customFormat="1" x14ac:dyDescent="0.2">
      <c r="A13" s="1">
        <v>44223.550694444442</v>
      </c>
      <c r="B13" s="12">
        <f>YEAR(tabSuiviConso[[#This Row],[Date]])</f>
        <v>2021</v>
      </c>
      <c r="C13" s="14" t="str">
        <f>IF(B14&lt;&gt;tabSuiviConso[[#This Row],[Année]],tabSuiviConso[[#This Row],[Année]],"")</f>
        <v/>
      </c>
      <c r="D13" s="12">
        <f>MONTH(tabSuiviConso[[#This Row],[Date]])</f>
        <v>1</v>
      </c>
      <c r="E13" s="12">
        <f>DAY(tabSuiviConso[[#This Row],[Date]])</f>
        <v>27</v>
      </c>
      <c r="F13" s="12" t="str">
        <f>TEXT(tabSuiviConso[[#This Row],[Date]]-1,"jjjj")</f>
        <v>mardi</v>
      </c>
      <c r="G13" s="12" t="str">
        <f>tabSuiviConso[[#This Row],[Mois]]&amp;"/"&amp;tabSuiviConso[[#This Row],[Année]]</f>
        <v>1/2021</v>
      </c>
      <c r="H13" s="12" t="str">
        <f>tabSuiviConso[[#This Row],[Jour]]&amp;"/"&amp;tabSuiviConso[[#This Row],[Mois]]&amp;"/"&amp;tabSuiviConso[[#This Row],[Année]]</f>
        <v>27/1/2021</v>
      </c>
      <c r="I13" s="8">
        <f>IF(ISERROR(tabSuiviConso[[#This Row],[Date]]-A12),"",tabSuiviConso[[#This Row],[Date]]-A12)</f>
        <v>0.27986111110658385</v>
      </c>
      <c r="J13" s="9">
        <f>IF(ISERROR(tabSuiviConso[[#This Row],[Date]]-A12),"",tabSuiviConso[[#This Row],[Date]]-A12)</f>
        <v>0.27986111110658385</v>
      </c>
      <c r="K13" s="8">
        <f>tabSuiviConso[[#This Row],[Date]]-$A$4</f>
        <v>40.842361111106584</v>
      </c>
      <c r="L13" s="9">
        <f>tabSuiviConso[[#This Row],[Date]]-$A$4</f>
        <v>40.842361111106584</v>
      </c>
      <c r="M13" s="2">
        <v>4.5999999999999996</v>
      </c>
      <c r="N13" s="2">
        <v>9.8000000000000007</v>
      </c>
      <c r="O13" s="5">
        <f>tabSuiviConso[[#This Row],[Max]]-tabSuiviConso[[#This Row],[Min]]</f>
        <v>5.2000000000000011</v>
      </c>
      <c r="P13" s="21">
        <v>181620</v>
      </c>
      <c r="Q13" s="5">
        <f>IF(ISERROR(tabSuiviConso[[#This Row],[Index HP
kWh]]-P12),"",tabSuiviConso[[#This Row],[Index HP
kWh]]-P12)</f>
        <v>19</v>
      </c>
      <c r="R13" s="5">
        <f>IF(ISERROR(tabSuiviConso[[#This Row],[Date]]-A13),"",tabSuiviConso[[#This Row],[Diff HP
instantannée]]/tabSuiviConso[[#This Row],[Diff jour
Instantané]])</f>
        <v>67.890818859659049</v>
      </c>
      <c r="S13" s="10">
        <f>SUM($Q$4:Q13)</f>
        <v>1861</v>
      </c>
      <c r="T13" s="21">
        <v>120342</v>
      </c>
      <c r="U13" s="5">
        <f>IF(ISERROR(tabSuiviConso[[#This Row],[Index HC_x000D_
kWh]]-T12),"",tabSuiviConso[[#This Row],[Index HC_x000D_
kWh]]-T12)</f>
        <v>0</v>
      </c>
      <c r="V13" s="5">
        <f>IF(ISERROR(tabSuiviConso[[#This Row],[Date]]-A13),"",tabSuiviConso[[#This Row],[Diff HC
instantannée]]/tabSuiviConso[[#This Row],[Diff jour
Instantané]])</f>
        <v>0</v>
      </c>
      <c r="W13" s="10">
        <f>SUM($U$4:U13)</f>
        <v>910</v>
      </c>
      <c r="X13" s="5">
        <f>tabSuiviConso[[#This Row],[Diff HP
instantannée]]+tabSuiviConso[[#This Row],[Diff HC
instantannée]]</f>
        <v>19</v>
      </c>
      <c r="Y13" s="11">
        <f>tabSuiviConso[[#This Row],[Diff HP
cumul]]+tabSuiviConso[[#This Row],[Diff HC
cumul]]</f>
        <v>2771</v>
      </c>
      <c r="Z13" s="11">
        <f>tabSuiviConso[[#This Row],[HP + HC
instantanné]]/(tabSuiviConso[[#This Row],[Diff jour
Instantané]]*24)</f>
        <v>2.8287841191524605</v>
      </c>
      <c r="AA13" s="11">
        <f>IF(ISERROR(tabSuiviConso[[#This Row],[Date]]-A13),"",tabSuiviConso[[#This Row],[HP + HC
instantanné]]/tabSuiviConso[[#This Row],[Diff jour
Instantané]])</f>
        <v>67.890818859659049</v>
      </c>
      <c r="AB13" s="11">
        <f>tabSuiviConso[[#This Row],[Conso HP + HC / jour_x000D_
Instantané]]*365</f>
        <v>24780.148883775553</v>
      </c>
      <c r="AC13" s="11">
        <f>tabSuiviConso[[#This Row],[HP + HC
cumul]]/(tabSuiviConso[[#This Row],[Diff jour_x000D_
Cumul]]*24)</f>
        <v>2.8269260197578499</v>
      </c>
      <c r="AD13" s="11">
        <f>tabSuiviConso[[#This Row],[HP + HC
cumul]]/tabSuiviConso[[#This Row],[Diff jour_x000D_
Cumul]]</f>
        <v>67.846224474188404</v>
      </c>
      <c r="AE13" s="11">
        <f>tabSuiviConso[[#This Row],[Conso HP + HC / jour_x000D_
cumul]]*365</f>
        <v>24763.871933078768</v>
      </c>
    </row>
    <row r="14" spans="1:31" s="23" customFormat="1" x14ac:dyDescent="0.2">
      <c r="A14" s="1">
        <v>44223.834027777775</v>
      </c>
      <c r="B14" s="12">
        <f>YEAR(tabSuiviConso[[#This Row],[Date]])</f>
        <v>2021</v>
      </c>
      <c r="C14" s="14" t="str">
        <f>IF(B15&lt;&gt;tabSuiviConso[[#This Row],[Année]],tabSuiviConso[[#This Row],[Année]],"")</f>
        <v/>
      </c>
      <c r="D14" s="12">
        <f>MONTH(tabSuiviConso[[#This Row],[Date]])</f>
        <v>1</v>
      </c>
      <c r="E14" s="12">
        <f>DAY(tabSuiviConso[[#This Row],[Date]])</f>
        <v>27</v>
      </c>
      <c r="F14" s="12" t="str">
        <f>TEXT(tabSuiviConso[[#This Row],[Date]]-1,"jjjj")</f>
        <v>mardi</v>
      </c>
      <c r="G14" s="12" t="str">
        <f>tabSuiviConso[[#This Row],[Mois]]&amp;"/"&amp;tabSuiviConso[[#This Row],[Année]]</f>
        <v>1/2021</v>
      </c>
      <c r="H14" s="12" t="str">
        <f>tabSuiviConso[[#This Row],[Jour]]&amp;"/"&amp;tabSuiviConso[[#This Row],[Mois]]&amp;"/"&amp;tabSuiviConso[[#This Row],[Année]]</f>
        <v>27/1/2021</v>
      </c>
      <c r="I14" s="8">
        <f>IF(ISERROR(tabSuiviConso[[#This Row],[Date]]-A13),"",tabSuiviConso[[#This Row],[Date]]-A13)</f>
        <v>0.28333333333284827</v>
      </c>
      <c r="J14" s="9">
        <f>IF(ISERROR(tabSuiviConso[[#This Row],[Date]]-A13),"",tabSuiviConso[[#This Row],[Date]]-A13)</f>
        <v>0.28333333333284827</v>
      </c>
      <c r="K14" s="8">
        <f>tabSuiviConso[[#This Row],[Date]]-$A$4</f>
        <v>41.125694444439432</v>
      </c>
      <c r="L14" s="9">
        <f>tabSuiviConso[[#This Row],[Date]]-$A$4</f>
        <v>41.125694444439432</v>
      </c>
      <c r="M14" s="2">
        <v>9.8000000000000007</v>
      </c>
      <c r="N14" s="2">
        <v>10.6</v>
      </c>
      <c r="O14" s="5">
        <f>tabSuiviConso[[#This Row],[Max]]-tabSuiviConso[[#This Row],[Min]]</f>
        <v>0.79999999999999893</v>
      </c>
      <c r="P14" s="21">
        <v>181643</v>
      </c>
      <c r="Q14" s="5">
        <f>IF(ISERROR(tabSuiviConso[[#This Row],[Index HP
kWh]]-P13),"",tabSuiviConso[[#This Row],[Index HP
kWh]]-P13)</f>
        <v>23</v>
      </c>
      <c r="R14" s="5">
        <f>IF(ISERROR(tabSuiviConso[[#This Row],[Date]]-A14),"",tabSuiviConso[[#This Row],[Diff HP
instantannée]]/tabSuiviConso[[#This Row],[Diff jour
Instantané]])</f>
        <v>81.176470588374272</v>
      </c>
      <c r="S14" s="10">
        <f>SUM($Q$4:Q14)</f>
        <v>1884</v>
      </c>
      <c r="T14" s="21">
        <v>120342</v>
      </c>
      <c r="U14" s="5">
        <f>IF(ISERROR(tabSuiviConso[[#This Row],[Index HC_x000D_
kWh]]-T13),"",tabSuiviConso[[#This Row],[Index HC_x000D_
kWh]]-T13)</f>
        <v>0</v>
      </c>
      <c r="V14" s="5">
        <f>IF(ISERROR(tabSuiviConso[[#This Row],[Date]]-A14),"",tabSuiviConso[[#This Row],[Diff HC
instantannée]]/tabSuiviConso[[#This Row],[Diff jour
Instantané]])</f>
        <v>0</v>
      </c>
      <c r="W14" s="10">
        <f>SUM($U$4:U14)</f>
        <v>910</v>
      </c>
      <c r="X14" s="5">
        <f>tabSuiviConso[[#This Row],[Diff HP
instantannée]]+tabSuiviConso[[#This Row],[Diff HC
instantannée]]</f>
        <v>23</v>
      </c>
      <c r="Y14" s="11">
        <f>tabSuiviConso[[#This Row],[Diff HP
cumul]]+tabSuiviConso[[#This Row],[Diff HC
cumul]]</f>
        <v>2794</v>
      </c>
      <c r="Z14" s="11">
        <f>tabSuiviConso[[#This Row],[HP + HC
instantanné]]/(tabSuiviConso[[#This Row],[Diff jour
Instantané]]*24)</f>
        <v>3.382352941182261</v>
      </c>
      <c r="AA14" s="11">
        <f>IF(ISERROR(tabSuiviConso[[#This Row],[Date]]-A14),"",tabSuiviConso[[#This Row],[HP + HC
instantanné]]/tabSuiviConso[[#This Row],[Diff jour
Instantané]])</f>
        <v>81.176470588374272</v>
      </c>
      <c r="AB14" s="11">
        <f>tabSuiviConso[[#This Row],[Conso HP + HC / jour_x000D_
Instantané]]*365</f>
        <v>29629.411764756609</v>
      </c>
      <c r="AC14" s="11">
        <f>tabSuiviConso[[#This Row],[HP + HC
cumul]]/(tabSuiviConso[[#This Row],[Diff jour_x000D_
Cumul]]*24)</f>
        <v>2.8307526046507223</v>
      </c>
      <c r="AD14" s="11">
        <f>tabSuiviConso[[#This Row],[HP + HC
cumul]]/tabSuiviConso[[#This Row],[Diff jour_x000D_
Cumul]]</f>
        <v>67.938062511617332</v>
      </c>
      <c r="AE14" s="11">
        <f>tabSuiviConso[[#This Row],[Conso HP + HC / jour_x000D_
cumul]]*365</f>
        <v>24797.392816740325</v>
      </c>
    </row>
    <row r="15" spans="1:31" s="23" customFormat="1" x14ac:dyDescent="0.2">
      <c r="A15" s="1">
        <v>44224.286805555559</v>
      </c>
      <c r="B15" s="12">
        <f>YEAR(tabSuiviConso[[#This Row],[Date]])</f>
        <v>2021</v>
      </c>
      <c r="C15" s="14" t="str">
        <f>IF(B16&lt;&gt;tabSuiviConso[[#This Row],[Année]],tabSuiviConso[[#This Row],[Année]],"")</f>
        <v/>
      </c>
      <c r="D15" s="12">
        <f>MONTH(tabSuiviConso[[#This Row],[Date]])</f>
        <v>1</v>
      </c>
      <c r="E15" s="12">
        <f>DAY(tabSuiviConso[[#This Row],[Date]])</f>
        <v>28</v>
      </c>
      <c r="F15" s="12" t="str">
        <f>TEXT(tabSuiviConso[[#This Row],[Date]]-1,"jjjj")</f>
        <v>mercredi</v>
      </c>
      <c r="G15" s="12" t="str">
        <f>tabSuiviConso[[#This Row],[Mois]]&amp;"/"&amp;tabSuiviConso[[#This Row],[Année]]</f>
        <v>1/2021</v>
      </c>
      <c r="H15" s="12" t="str">
        <f>tabSuiviConso[[#This Row],[Jour]]&amp;"/"&amp;tabSuiviConso[[#This Row],[Mois]]&amp;"/"&amp;tabSuiviConso[[#This Row],[Année]]</f>
        <v>28/1/2021</v>
      </c>
      <c r="I15" s="8">
        <f>IF(ISERROR(tabSuiviConso[[#This Row],[Date]]-A14),"",tabSuiviConso[[#This Row],[Date]]-A14)</f>
        <v>0.45277777778392192</v>
      </c>
      <c r="J15" s="9">
        <f>IF(ISERROR(tabSuiviConso[[#This Row],[Date]]-A14),"",tabSuiviConso[[#This Row],[Date]]-A14)</f>
        <v>0.45277777778392192</v>
      </c>
      <c r="K15" s="8">
        <f>tabSuiviConso[[#This Row],[Date]]-$A$4</f>
        <v>41.578472222223354</v>
      </c>
      <c r="L15" s="9">
        <f>tabSuiviConso[[#This Row],[Date]]-$A$4</f>
        <v>41.578472222223354</v>
      </c>
      <c r="M15" s="2">
        <v>10.6</v>
      </c>
      <c r="N15" s="2">
        <v>11.4</v>
      </c>
      <c r="O15" s="5">
        <f>tabSuiviConso[[#This Row],[Max]]-tabSuiviConso[[#This Row],[Min]]</f>
        <v>0.80000000000000071</v>
      </c>
      <c r="P15" s="21">
        <v>181650</v>
      </c>
      <c r="Q15" s="5">
        <f>IF(ISERROR(tabSuiviConso[[#This Row],[Index HP
kWh]]-P14),"",tabSuiviConso[[#This Row],[Index HP
kWh]]-P14)</f>
        <v>7</v>
      </c>
      <c r="R15" s="5">
        <f>IF(ISERROR(tabSuiviConso[[#This Row],[Date]]-A15),"",tabSuiviConso[[#This Row],[Diff HP
instantannée]]/tabSuiviConso[[#This Row],[Diff jour
Instantané]])</f>
        <v>15.460122699176711</v>
      </c>
      <c r="S15" s="10">
        <f>SUM($Q$4:Q15)</f>
        <v>1891</v>
      </c>
      <c r="T15" s="21">
        <v>120359</v>
      </c>
      <c r="U15" s="5">
        <f>IF(ISERROR(tabSuiviConso[[#This Row],[Index HC_x000D_
kWh]]-T14),"",tabSuiviConso[[#This Row],[Index HC_x000D_
kWh]]-T14)</f>
        <v>17</v>
      </c>
      <c r="V15" s="5">
        <f>IF(ISERROR(tabSuiviConso[[#This Row],[Date]]-A15),"",tabSuiviConso[[#This Row],[Diff HC
instantannée]]/tabSuiviConso[[#This Row],[Diff jour
Instantané]])</f>
        <v>37.546012269429156</v>
      </c>
      <c r="W15" s="10">
        <f>SUM($U$4:U15)</f>
        <v>927</v>
      </c>
      <c r="X15" s="5">
        <f>tabSuiviConso[[#This Row],[Diff HP
instantannée]]+tabSuiviConso[[#This Row],[Diff HC
instantannée]]</f>
        <v>24</v>
      </c>
      <c r="Y15" s="11">
        <f>tabSuiviConso[[#This Row],[Diff HP
cumul]]+tabSuiviConso[[#This Row],[Diff HC
cumul]]</f>
        <v>2818</v>
      </c>
      <c r="Z15" s="11">
        <f>tabSuiviConso[[#This Row],[HP + HC
instantanné]]/(tabSuiviConso[[#This Row],[Diff jour
Instantané]]*24)</f>
        <v>2.2085889570252446</v>
      </c>
      <c r="AA15" s="11">
        <f>IF(ISERROR(tabSuiviConso[[#This Row],[Date]]-A15),"",tabSuiviConso[[#This Row],[HP + HC
instantanné]]/tabSuiviConso[[#This Row],[Diff jour
Instantané]])</f>
        <v>53.006134968605863</v>
      </c>
      <c r="AB15" s="11">
        <f>tabSuiviConso[[#This Row],[Conso HP + HC / jour_x000D_
Instantané]]*365</f>
        <v>19347.239263541142</v>
      </c>
      <c r="AC15" s="11">
        <f>tabSuiviConso[[#This Row],[HP + HC
cumul]]/(tabSuiviConso[[#This Row],[Diff jour_x000D_
Cumul]]*24)</f>
        <v>2.8239774188698643</v>
      </c>
      <c r="AD15" s="11">
        <f>tabSuiviConso[[#This Row],[HP + HC
cumul]]/tabSuiviConso[[#This Row],[Diff jour_x000D_
Cumul]]</f>
        <v>67.775458052876743</v>
      </c>
      <c r="AE15" s="11">
        <f>tabSuiviConso[[#This Row],[Conso HP + HC / jour_x000D_
cumul]]*365</f>
        <v>24738.042189300013</v>
      </c>
    </row>
    <row r="16" spans="1:31" s="23" customFormat="1" x14ac:dyDescent="0.2">
      <c r="A16" s="1">
        <v>44224.559027777781</v>
      </c>
      <c r="B16" s="12">
        <f>YEAR(tabSuiviConso[[#This Row],[Date]])</f>
        <v>2021</v>
      </c>
      <c r="C16" s="14" t="str">
        <f>IF(B17&lt;&gt;tabSuiviConso[[#This Row],[Année]],tabSuiviConso[[#This Row],[Année]],"")</f>
        <v/>
      </c>
      <c r="D16" s="12">
        <f>MONTH(tabSuiviConso[[#This Row],[Date]])</f>
        <v>1</v>
      </c>
      <c r="E16" s="12">
        <f>DAY(tabSuiviConso[[#This Row],[Date]])</f>
        <v>28</v>
      </c>
      <c r="F16" s="12" t="str">
        <f>TEXT(tabSuiviConso[[#This Row],[Date]]-1,"jjjj")</f>
        <v>mercredi</v>
      </c>
      <c r="G16" s="12" t="str">
        <f>tabSuiviConso[[#This Row],[Mois]]&amp;"/"&amp;tabSuiviConso[[#This Row],[Année]]</f>
        <v>1/2021</v>
      </c>
      <c r="H16" s="12" t="str">
        <f>tabSuiviConso[[#This Row],[Jour]]&amp;"/"&amp;tabSuiviConso[[#This Row],[Mois]]&amp;"/"&amp;tabSuiviConso[[#This Row],[Année]]</f>
        <v>28/1/2021</v>
      </c>
      <c r="I16" s="8">
        <f>IF(ISERROR(tabSuiviConso[[#This Row],[Date]]-A15),"",tabSuiviConso[[#This Row],[Date]]-A15)</f>
        <v>0.27222222222189885</v>
      </c>
      <c r="J16" s="9">
        <f>IF(ISERROR(tabSuiviConso[[#This Row],[Date]]-A15),"",tabSuiviConso[[#This Row],[Date]]-A15)</f>
        <v>0.27222222222189885</v>
      </c>
      <c r="K16" s="8">
        <f>tabSuiviConso[[#This Row],[Date]]-$A$4</f>
        <v>41.850694444445253</v>
      </c>
      <c r="L16" s="9">
        <f>tabSuiviConso[[#This Row],[Date]]-$A$4</f>
        <v>41.850694444445253</v>
      </c>
      <c r="M16" s="2">
        <v>11.3</v>
      </c>
      <c r="N16" s="2">
        <v>12.2</v>
      </c>
      <c r="O16" s="5">
        <f>tabSuiviConso[[#This Row],[Max]]-tabSuiviConso[[#This Row],[Min]]</f>
        <v>0.89999999999999858</v>
      </c>
      <c r="P16" s="21">
        <v>181664</v>
      </c>
      <c r="Q16" s="5">
        <f>IF(ISERROR(tabSuiviConso[[#This Row],[Index HP
kWh]]-P15),"",tabSuiviConso[[#This Row],[Index HP
kWh]]-P15)</f>
        <v>14</v>
      </c>
      <c r="R16" s="5">
        <f>IF(ISERROR(tabSuiviConso[[#This Row],[Date]]-A16),"",tabSuiviConso[[#This Row],[Diff HP
instantannée]]/tabSuiviConso[[#This Row],[Diff jour
Instantané]])</f>
        <v>51.428571428632523</v>
      </c>
      <c r="S16" s="10">
        <f>SUM($Q$4:Q16)</f>
        <v>1905</v>
      </c>
      <c r="T16" s="21">
        <v>120359</v>
      </c>
      <c r="U16" s="5">
        <f>IF(ISERROR(tabSuiviConso[[#This Row],[Index HC_x000D_
kWh]]-T15),"",tabSuiviConso[[#This Row],[Index HC_x000D_
kWh]]-T15)</f>
        <v>0</v>
      </c>
      <c r="V16" s="5">
        <f>IF(ISERROR(tabSuiviConso[[#This Row],[Date]]-A16),"",tabSuiviConso[[#This Row],[Diff HC
instantannée]]/tabSuiviConso[[#This Row],[Diff jour
Instantané]])</f>
        <v>0</v>
      </c>
      <c r="W16" s="10">
        <f>SUM($U$4:U16)</f>
        <v>927</v>
      </c>
      <c r="X16" s="5">
        <f>tabSuiviConso[[#This Row],[Diff HP
instantannée]]+tabSuiviConso[[#This Row],[Diff HC
instantannée]]</f>
        <v>14</v>
      </c>
      <c r="Y16" s="11">
        <f>tabSuiviConso[[#This Row],[Diff HP
cumul]]+tabSuiviConso[[#This Row],[Diff HC
cumul]]</f>
        <v>2832</v>
      </c>
      <c r="Z16" s="11">
        <f>tabSuiviConso[[#This Row],[HP + HC
instantanné]]/(tabSuiviConso[[#This Row],[Diff jour
Instantané]]*24)</f>
        <v>2.1428571428596883</v>
      </c>
      <c r="AA16" s="11">
        <f>IF(ISERROR(tabSuiviConso[[#This Row],[Date]]-A16),"",tabSuiviConso[[#This Row],[HP + HC
instantanné]]/tabSuiviConso[[#This Row],[Diff jour
Instantané]])</f>
        <v>51.428571428632523</v>
      </c>
      <c r="AB16" s="11">
        <f>tabSuiviConso[[#This Row],[Conso HP + HC / jour_x000D_
Instantané]]*365</f>
        <v>18771.42857145087</v>
      </c>
      <c r="AC16" s="11">
        <f>tabSuiviConso[[#This Row],[HP + HC
cumul]]/(tabSuiviConso[[#This Row],[Diff jour_x000D_
Cumul]]*24)</f>
        <v>2.8195470007466477</v>
      </c>
      <c r="AD16" s="11">
        <f>tabSuiviConso[[#This Row],[HP + HC
cumul]]/tabSuiviConso[[#This Row],[Diff jour_x000D_
Cumul]]</f>
        <v>67.669128017919547</v>
      </c>
      <c r="AE16" s="11">
        <f>tabSuiviConso[[#This Row],[Conso HP + HC / jour_x000D_
cumul]]*365</f>
        <v>24699.231726540635</v>
      </c>
    </row>
    <row r="17" spans="1:31" s="23" customFormat="1" x14ac:dyDescent="0.2">
      <c r="A17" s="1">
        <v>44224.800000000003</v>
      </c>
      <c r="B17" s="12">
        <f>YEAR(tabSuiviConso[[#This Row],[Date]])</f>
        <v>2021</v>
      </c>
      <c r="C17" s="14" t="str">
        <f>IF(B18&lt;&gt;tabSuiviConso[[#This Row],[Année]],tabSuiviConso[[#This Row],[Année]],"")</f>
        <v/>
      </c>
      <c r="D17" s="12">
        <f>MONTH(tabSuiviConso[[#This Row],[Date]])</f>
        <v>1</v>
      </c>
      <c r="E17" s="12">
        <f>DAY(tabSuiviConso[[#This Row],[Date]])</f>
        <v>28</v>
      </c>
      <c r="F17" s="12" t="str">
        <f>TEXT(tabSuiviConso[[#This Row],[Date]]-1,"jjjj")</f>
        <v>mercredi</v>
      </c>
      <c r="G17" s="12" t="str">
        <f>tabSuiviConso[[#This Row],[Mois]]&amp;"/"&amp;tabSuiviConso[[#This Row],[Année]]</f>
        <v>1/2021</v>
      </c>
      <c r="H17" s="12" t="str">
        <f>tabSuiviConso[[#This Row],[Jour]]&amp;"/"&amp;tabSuiviConso[[#This Row],[Mois]]&amp;"/"&amp;tabSuiviConso[[#This Row],[Année]]</f>
        <v>28/1/2021</v>
      </c>
      <c r="I17" s="8">
        <f>IF(ISERROR(tabSuiviConso[[#This Row],[Date]]-A16),"",tabSuiviConso[[#This Row],[Date]]-A16)</f>
        <v>0.24097222222189885</v>
      </c>
      <c r="J17" s="9">
        <f>IF(ISERROR(tabSuiviConso[[#This Row],[Date]]-A16),"",tabSuiviConso[[#This Row],[Date]]-A16)</f>
        <v>0.24097222222189885</v>
      </c>
      <c r="K17" s="8">
        <f>tabSuiviConso[[#This Row],[Date]]-$A$4</f>
        <v>42.091666666667152</v>
      </c>
      <c r="L17" s="9">
        <f>tabSuiviConso[[#This Row],[Date]]-$A$4</f>
        <v>42.091666666667152</v>
      </c>
      <c r="M17" s="2">
        <v>11.4</v>
      </c>
      <c r="N17" s="2">
        <v>12.3</v>
      </c>
      <c r="O17" s="5">
        <f>tabSuiviConso[[#This Row],[Max]]-tabSuiviConso[[#This Row],[Min]]</f>
        <v>0.90000000000000036</v>
      </c>
      <c r="P17" s="21">
        <v>181676</v>
      </c>
      <c r="Q17" s="5">
        <f>IF(ISERROR(tabSuiviConso[[#This Row],[Index HP
kWh]]-P16),"",tabSuiviConso[[#This Row],[Index HP
kWh]]-P16)</f>
        <v>12</v>
      </c>
      <c r="R17" s="5">
        <f>IF(ISERROR(tabSuiviConso[[#This Row],[Date]]-A17),"",tabSuiviConso[[#This Row],[Diff HP
instantannée]]/tabSuiviConso[[#This Row],[Diff jour
Instantané]])</f>
        <v>49.798270893438584</v>
      </c>
      <c r="S17" s="10">
        <f>SUM($Q$4:Q17)</f>
        <v>1917</v>
      </c>
      <c r="T17" s="21">
        <v>120359</v>
      </c>
      <c r="U17" s="5">
        <f>IF(ISERROR(tabSuiviConso[[#This Row],[Index HC_x000D_
kWh]]-T16),"",tabSuiviConso[[#This Row],[Index HC_x000D_
kWh]]-T16)</f>
        <v>0</v>
      </c>
      <c r="V17" s="5">
        <f>IF(ISERROR(tabSuiviConso[[#This Row],[Date]]-A17),"",tabSuiviConso[[#This Row],[Diff HC
instantannée]]/tabSuiviConso[[#This Row],[Diff jour
Instantané]])</f>
        <v>0</v>
      </c>
      <c r="W17" s="10">
        <f>SUM($U$4:U17)</f>
        <v>927</v>
      </c>
      <c r="X17" s="5">
        <f>tabSuiviConso[[#This Row],[Diff HP
instantannée]]+tabSuiviConso[[#This Row],[Diff HC
instantannée]]</f>
        <v>12</v>
      </c>
      <c r="Y17" s="11">
        <f>tabSuiviConso[[#This Row],[Diff HP
cumul]]+tabSuiviConso[[#This Row],[Diff HC
cumul]]</f>
        <v>2844</v>
      </c>
      <c r="Z17" s="11">
        <f>tabSuiviConso[[#This Row],[HP + HC
instantanné]]/(tabSuiviConso[[#This Row],[Diff jour
Instantané]]*24)</f>
        <v>2.0749279538932743</v>
      </c>
      <c r="AA17" s="11">
        <f>IF(ISERROR(tabSuiviConso[[#This Row],[Date]]-A17),"",tabSuiviConso[[#This Row],[HP + HC
instantanné]]/tabSuiviConso[[#This Row],[Diff jour
Instantané]])</f>
        <v>49.798270893438584</v>
      </c>
      <c r="AB17" s="11">
        <f>tabSuiviConso[[#This Row],[Conso HP + HC / jour_x000D_
Instantané]]*365</f>
        <v>18176.368876105083</v>
      </c>
      <c r="AC17" s="11">
        <f>tabSuiviConso[[#This Row],[HP + HC
cumul]]/(tabSuiviConso[[#This Row],[Diff jour_x000D_
Cumul]]*24)</f>
        <v>2.815284102157956</v>
      </c>
      <c r="AD17" s="11">
        <f>tabSuiviConso[[#This Row],[HP + HC
cumul]]/tabSuiviConso[[#This Row],[Diff jour_x000D_
Cumul]]</f>
        <v>67.566818451790951</v>
      </c>
      <c r="AE17" s="11">
        <f>tabSuiviConso[[#This Row],[Conso HP + HC / jour_x000D_
cumul]]*365</f>
        <v>24661.888734903696</v>
      </c>
    </row>
    <row r="18" spans="1:31" s="23" customFormat="1" x14ac:dyDescent="0.2">
      <c r="A18" s="1">
        <v>44225.286111111112</v>
      </c>
      <c r="B18" s="12">
        <f>YEAR(tabSuiviConso[[#This Row],[Date]])</f>
        <v>2021</v>
      </c>
      <c r="C18" s="14" t="str">
        <f>IF(B19&lt;&gt;tabSuiviConso[[#This Row],[Année]],tabSuiviConso[[#This Row],[Année]],"")</f>
        <v/>
      </c>
      <c r="D18" s="12">
        <f>MONTH(tabSuiviConso[[#This Row],[Date]])</f>
        <v>1</v>
      </c>
      <c r="E18" s="12">
        <f>DAY(tabSuiviConso[[#This Row],[Date]])</f>
        <v>29</v>
      </c>
      <c r="F18" s="12" t="str">
        <f>TEXT(tabSuiviConso[[#This Row],[Date]]-1,"jjjj")</f>
        <v>jeudi</v>
      </c>
      <c r="G18" s="12" t="str">
        <f>tabSuiviConso[[#This Row],[Mois]]&amp;"/"&amp;tabSuiviConso[[#This Row],[Année]]</f>
        <v>1/2021</v>
      </c>
      <c r="H18" s="12" t="str">
        <f>tabSuiviConso[[#This Row],[Jour]]&amp;"/"&amp;tabSuiviConso[[#This Row],[Mois]]&amp;"/"&amp;tabSuiviConso[[#This Row],[Année]]</f>
        <v>29/1/2021</v>
      </c>
      <c r="I18" s="8">
        <f>IF(ISERROR(tabSuiviConso[[#This Row],[Date]]-A17),"",tabSuiviConso[[#This Row],[Date]]-A17)</f>
        <v>0.48611111110949423</v>
      </c>
      <c r="J18" s="9">
        <f>IF(ISERROR(tabSuiviConso[[#This Row],[Date]]-A17),"",tabSuiviConso[[#This Row],[Date]]-A17)</f>
        <v>0.48611111110949423</v>
      </c>
      <c r="K18" s="8">
        <f>tabSuiviConso[[#This Row],[Date]]-$A$4</f>
        <v>42.577777777776646</v>
      </c>
      <c r="L18" s="9">
        <f>tabSuiviConso[[#This Row],[Date]]-$A$4</f>
        <v>42.577777777776646</v>
      </c>
      <c r="M18" s="2">
        <v>10.199999999999999</v>
      </c>
      <c r="N18" s="2">
        <v>11.7</v>
      </c>
      <c r="O18" s="5">
        <f>tabSuiviConso[[#This Row],[Max]]-tabSuiviConso[[#This Row],[Min]]</f>
        <v>1.5</v>
      </c>
      <c r="P18" s="21">
        <v>181685</v>
      </c>
      <c r="Q18" s="5">
        <f>IF(ISERROR(tabSuiviConso[[#This Row],[Index HP
kWh]]-P17),"",tabSuiviConso[[#This Row],[Index HP
kWh]]-P17)</f>
        <v>9</v>
      </c>
      <c r="R18" s="5">
        <f>IF(ISERROR(tabSuiviConso[[#This Row],[Date]]-A18),"",tabSuiviConso[[#This Row],[Diff HP
instantannée]]/tabSuiviConso[[#This Row],[Diff jour
Instantané]])</f>
        <v>18.514285714347295</v>
      </c>
      <c r="S18" s="10">
        <f>SUM($Q$4:Q18)</f>
        <v>1926</v>
      </c>
      <c r="T18" s="21">
        <v>120374</v>
      </c>
      <c r="U18" s="5">
        <f>IF(ISERROR(tabSuiviConso[[#This Row],[Index HC_x000D_
kWh]]-T17),"",tabSuiviConso[[#This Row],[Index HC_x000D_
kWh]]-T17)</f>
        <v>15</v>
      </c>
      <c r="V18" s="5">
        <f>IF(ISERROR(tabSuiviConso[[#This Row],[Date]]-A18),"",tabSuiviConso[[#This Row],[Diff HC
instantannée]]/tabSuiviConso[[#This Row],[Diff jour
Instantané]])</f>
        <v>30.857142857245492</v>
      </c>
      <c r="W18" s="10">
        <f>SUM($U$4:U18)</f>
        <v>942</v>
      </c>
      <c r="X18" s="5">
        <f>tabSuiviConso[[#This Row],[Diff HP
instantannée]]+tabSuiviConso[[#This Row],[Diff HC
instantannée]]</f>
        <v>24</v>
      </c>
      <c r="Y18" s="11">
        <f>tabSuiviConso[[#This Row],[Diff HP
cumul]]+tabSuiviConso[[#This Row],[Diff HC
cumul]]</f>
        <v>2868</v>
      </c>
      <c r="Z18" s="11">
        <f>tabSuiviConso[[#This Row],[HP + HC
instantanné]]/(tabSuiviConso[[#This Row],[Diff jour
Instantané]]*24)</f>
        <v>2.0571428571496995</v>
      </c>
      <c r="AA18" s="11">
        <f>IF(ISERROR(tabSuiviConso[[#This Row],[Date]]-A18),"",tabSuiviConso[[#This Row],[HP + HC
instantanné]]/tabSuiviConso[[#This Row],[Diff jour
Instantané]])</f>
        <v>49.371428571592787</v>
      </c>
      <c r="AB18" s="11">
        <f>tabSuiviConso[[#This Row],[Conso HP + HC / jour_x000D_
Instantané]]*365</f>
        <v>18020.571428631367</v>
      </c>
      <c r="AC18" s="11">
        <f>tabSuiviConso[[#This Row],[HP + HC
cumul]]/(tabSuiviConso[[#This Row],[Diff jour_x000D_
Cumul]]*24)</f>
        <v>2.8066283924844169</v>
      </c>
      <c r="AD18" s="11">
        <f>tabSuiviConso[[#This Row],[HP + HC
cumul]]/tabSuiviConso[[#This Row],[Diff jour_x000D_
Cumul]]</f>
        <v>67.359081419626008</v>
      </c>
      <c r="AE18" s="11">
        <f>tabSuiviConso[[#This Row],[Conso HP + HC / jour_x000D_
cumul]]*365</f>
        <v>24586.064718163492</v>
      </c>
    </row>
    <row r="19" spans="1:31" s="23" customFormat="1" x14ac:dyDescent="0.2">
      <c r="A19" s="1">
        <v>44225.564583333333</v>
      </c>
      <c r="B19" s="12">
        <f>YEAR(tabSuiviConso[[#This Row],[Date]])</f>
        <v>2021</v>
      </c>
      <c r="C19" s="14" t="str">
        <f>IF(B20&lt;&gt;tabSuiviConso[[#This Row],[Année]],tabSuiviConso[[#This Row],[Année]],"")</f>
        <v/>
      </c>
      <c r="D19" s="12">
        <f>MONTH(tabSuiviConso[[#This Row],[Date]])</f>
        <v>1</v>
      </c>
      <c r="E19" s="12">
        <f>DAY(tabSuiviConso[[#This Row],[Date]])</f>
        <v>29</v>
      </c>
      <c r="F19" s="12" t="str">
        <f>TEXT(tabSuiviConso[[#This Row],[Date]]-1,"jjjj")</f>
        <v>jeudi</v>
      </c>
      <c r="G19" s="12" t="str">
        <f>tabSuiviConso[[#This Row],[Mois]]&amp;"/"&amp;tabSuiviConso[[#This Row],[Année]]</f>
        <v>1/2021</v>
      </c>
      <c r="H19" s="12" t="str">
        <f>tabSuiviConso[[#This Row],[Jour]]&amp;"/"&amp;tabSuiviConso[[#This Row],[Mois]]&amp;"/"&amp;tabSuiviConso[[#This Row],[Année]]</f>
        <v>29/1/2021</v>
      </c>
      <c r="I19" s="8">
        <f>IF(ISERROR(tabSuiviConso[[#This Row],[Date]]-A18),"",tabSuiviConso[[#This Row],[Date]]-A18)</f>
        <v>0.27847222222044365</v>
      </c>
      <c r="J19" s="9">
        <f>IF(ISERROR(tabSuiviConso[[#This Row],[Date]]-A18),"",tabSuiviConso[[#This Row],[Date]]-A18)</f>
        <v>0.27847222222044365</v>
      </c>
      <c r="K19" s="8">
        <f>tabSuiviConso[[#This Row],[Date]]-$A$4</f>
        <v>42.85624999999709</v>
      </c>
      <c r="L19" s="9">
        <f>tabSuiviConso[[#This Row],[Date]]-$A$4</f>
        <v>42.85624999999709</v>
      </c>
      <c r="M19" s="2">
        <v>9.9</v>
      </c>
      <c r="N19" s="2">
        <v>11.8</v>
      </c>
      <c r="O19" s="5">
        <f>tabSuiviConso[[#This Row],[Max]]-tabSuiviConso[[#This Row],[Min]]</f>
        <v>1.9000000000000004</v>
      </c>
      <c r="P19" s="21">
        <v>181700</v>
      </c>
      <c r="Q19" s="5">
        <f>IF(ISERROR(tabSuiviConso[[#This Row],[Index HP
kWh]]-P18),"",tabSuiviConso[[#This Row],[Index HP
kWh]]-P18)</f>
        <v>15</v>
      </c>
      <c r="R19" s="5">
        <f>IF(ISERROR(tabSuiviConso[[#This Row],[Date]]-A19),"",tabSuiviConso[[#This Row],[Diff HP
instantannée]]/tabSuiviConso[[#This Row],[Diff jour
Instantané]])</f>
        <v>53.865336658698148</v>
      </c>
      <c r="S19" s="10">
        <f>SUM($Q$4:Q19)</f>
        <v>1941</v>
      </c>
      <c r="T19" s="21">
        <v>120374</v>
      </c>
      <c r="U19" s="5">
        <f>IF(ISERROR(tabSuiviConso[[#This Row],[Index HC_x000D_
kWh]]-T18),"",tabSuiviConso[[#This Row],[Index HC_x000D_
kWh]]-T18)</f>
        <v>0</v>
      </c>
      <c r="V19" s="5">
        <f>IF(ISERROR(tabSuiviConso[[#This Row],[Date]]-A19),"",tabSuiviConso[[#This Row],[Diff HC
instantannée]]/tabSuiviConso[[#This Row],[Diff jour
Instantané]])</f>
        <v>0</v>
      </c>
      <c r="W19" s="10">
        <f>SUM($U$4:U19)</f>
        <v>942</v>
      </c>
      <c r="X19" s="5">
        <f>tabSuiviConso[[#This Row],[Diff HP
instantannée]]+tabSuiviConso[[#This Row],[Diff HC
instantannée]]</f>
        <v>15</v>
      </c>
      <c r="Y19" s="11">
        <f>tabSuiviConso[[#This Row],[Diff HP
cumul]]+tabSuiviConso[[#This Row],[Diff HC
cumul]]</f>
        <v>2883</v>
      </c>
      <c r="Z19" s="11">
        <f>tabSuiviConso[[#This Row],[HP + HC
instantanné]]/(tabSuiviConso[[#This Row],[Diff jour
Instantané]]*24)</f>
        <v>2.2443890274457559</v>
      </c>
      <c r="AA19" s="11">
        <f>IF(ISERROR(tabSuiviConso[[#This Row],[Date]]-A19),"",tabSuiviConso[[#This Row],[HP + HC
instantanné]]/tabSuiviConso[[#This Row],[Diff jour
Instantané]])</f>
        <v>53.865336658698148</v>
      </c>
      <c r="AB19" s="11">
        <f>tabSuiviConso[[#This Row],[Conso HP + HC / jour_x000D_
Instantané]]*365</f>
        <v>19660.847880424823</v>
      </c>
      <c r="AC19" s="11">
        <f>tabSuiviConso[[#This Row],[HP + HC
cumul]]/(tabSuiviConso[[#This Row],[Diff jour_x000D_
Cumul]]*24)</f>
        <v>2.8029750619806482</v>
      </c>
      <c r="AD19" s="11">
        <f>tabSuiviConso[[#This Row],[HP + HC
cumul]]/tabSuiviConso[[#This Row],[Diff jour_x000D_
Cumul]]</f>
        <v>67.271401487535556</v>
      </c>
      <c r="AE19" s="11">
        <f>tabSuiviConso[[#This Row],[Conso HP + HC / jour_x000D_
cumul]]*365</f>
        <v>24554.06154295048</v>
      </c>
    </row>
    <row r="20" spans="1:31" s="23" customFormat="1" x14ac:dyDescent="0.2">
      <c r="A20" s="1">
        <v>44225.879861111112</v>
      </c>
      <c r="B20" s="12">
        <f>YEAR(tabSuiviConso[[#This Row],[Date]])</f>
        <v>2021</v>
      </c>
      <c r="C20" s="14" t="str">
        <f>IF(B21&lt;&gt;tabSuiviConso[[#This Row],[Année]],tabSuiviConso[[#This Row],[Année]],"")</f>
        <v/>
      </c>
      <c r="D20" s="12">
        <f>MONTH(tabSuiviConso[[#This Row],[Date]])</f>
        <v>1</v>
      </c>
      <c r="E20" s="12">
        <f>DAY(tabSuiviConso[[#This Row],[Date]])</f>
        <v>29</v>
      </c>
      <c r="F20" s="12" t="str">
        <f>TEXT(tabSuiviConso[[#This Row],[Date]]-1,"jjjj")</f>
        <v>jeudi</v>
      </c>
      <c r="G20" s="12" t="str">
        <f>tabSuiviConso[[#This Row],[Mois]]&amp;"/"&amp;tabSuiviConso[[#This Row],[Année]]</f>
        <v>1/2021</v>
      </c>
      <c r="H20" s="12" t="str">
        <f>tabSuiviConso[[#This Row],[Jour]]&amp;"/"&amp;tabSuiviConso[[#This Row],[Mois]]&amp;"/"&amp;tabSuiviConso[[#This Row],[Année]]</f>
        <v>29/1/2021</v>
      </c>
      <c r="I20" s="8">
        <f>IF(ISERROR(tabSuiviConso[[#This Row],[Date]]-A19),"",tabSuiviConso[[#This Row],[Date]]-A19)</f>
        <v>0.31527777777955635</v>
      </c>
      <c r="J20" s="9">
        <f>IF(ISERROR(tabSuiviConso[[#This Row],[Date]]-A19),"",tabSuiviConso[[#This Row],[Date]]-A19)</f>
        <v>0.31527777777955635</v>
      </c>
      <c r="K20" s="8">
        <f>tabSuiviConso[[#This Row],[Date]]-$A$4</f>
        <v>43.171527777776646</v>
      </c>
      <c r="L20" s="9">
        <f>tabSuiviConso[[#This Row],[Date]]-$A$4</f>
        <v>43.171527777776646</v>
      </c>
      <c r="M20" s="2">
        <v>9.5</v>
      </c>
      <c r="N20" s="2">
        <v>12.3</v>
      </c>
      <c r="O20" s="5">
        <f>tabSuiviConso[[#This Row],[Max]]-tabSuiviConso[[#This Row],[Min]]</f>
        <v>2.8000000000000007</v>
      </c>
      <c r="P20" s="21">
        <v>181718</v>
      </c>
      <c r="Q20" s="5">
        <f>IF(ISERROR(tabSuiviConso[[#This Row],[Index HP
kWh]]-P19),"",tabSuiviConso[[#This Row],[Index HP
kWh]]-P19)</f>
        <v>18</v>
      </c>
      <c r="R20" s="5">
        <f>IF(ISERROR(tabSuiviConso[[#This Row],[Date]]-A20),"",tabSuiviConso[[#This Row],[Diff HP
instantannée]]/tabSuiviConso[[#This Row],[Diff jour
Instantané]])</f>
        <v>57.092511012893787</v>
      </c>
      <c r="S20" s="10">
        <f>SUM($Q$4:Q20)</f>
        <v>1959</v>
      </c>
      <c r="T20" s="21">
        <v>120374</v>
      </c>
      <c r="U20" s="5">
        <f>IF(ISERROR(tabSuiviConso[[#This Row],[Index HC_x000D_
kWh]]-T19),"",tabSuiviConso[[#This Row],[Index HC_x000D_
kWh]]-T19)</f>
        <v>0</v>
      </c>
      <c r="V20" s="5">
        <f>IF(ISERROR(tabSuiviConso[[#This Row],[Date]]-A20),"",tabSuiviConso[[#This Row],[Diff HC
instantannée]]/tabSuiviConso[[#This Row],[Diff jour
Instantané]])</f>
        <v>0</v>
      </c>
      <c r="W20" s="10">
        <f>SUM($U$4:U20)</f>
        <v>942</v>
      </c>
      <c r="X20" s="5">
        <f>tabSuiviConso[[#This Row],[Diff HP
instantannée]]+tabSuiviConso[[#This Row],[Diff HC
instantannée]]</f>
        <v>18</v>
      </c>
      <c r="Y20" s="11">
        <f>tabSuiviConso[[#This Row],[Diff HP
cumul]]+tabSuiviConso[[#This Row],[Diff HC
cumul]]</f>
        <v>2901</v>
      </c>
      <c r="Z20" s="11">
        <f>tabSuiviConso[[#This Row],[HP + HC
instantanné]]/(tabSuiviConso[[#This Row],[Diff jour
Instantané]]*24)</f>
        <v>2.3788546255372411</v>
      </c>
      <c r="AA20" s="11">
        <f>IF(ISERROR(tabSuiviConso[[#This Row],[Date]]-A20),"",tabSuiviConso[[#This Row],[HP + HC
instantanné]]/tabSuiviConso[[#This Row],[Diff jour
Instantané]])</f>
        <v>57.092511012893787</v>
      </c>
      <c r="AB20" s="11">
        <f>tabSuiviConso[[#This Row],[Conso HP + HC / jour_x000D_
Instantané]]*365</f>
        <v>20838.766519706231</v>
      </c>
      <c r="AC20" s="11">
        <f>tabSuiviConso[[#This Row],[HP + HC
cumul]]/(tabSuiviConso[[#This Row],[Diff jour_x000D_
Cumul]]*24)</f>
        <v>2.7998777486448527</v>
      </c>
      <c r="AD20" s="11">
        <f>tabSuiviConso[[#This Row],[HP + HC
cumul]]/tabSuiviConso[[#This Row],[Diff jour_x000D_
Cumul]]</f>
        <v>67.197065967476462</v>
      </c>
      <c r="AE20" s="11">
        <f>tabSuiviConso[[#This Row],[Conso HP + HC / jour_x000D_
cumul]]*365</f>
        <v>24526.929078128909</v>
      </c>
    </row>
    <row r="21" spans="1:31" s="23" customFormat="1" x14ac:dyDescent="0.2">
      <c r="A21" s="1">
        <v>44226.274305555555</v>
      </c>
      <c r="B21" s="12">
        <f>YEAR(tabSuiviConso[[#This Row],[Date]])</f>
        <v>2021</v>
      </c>
      <c r="C21" s="14" t="str">
        <f>IF(B22&lt;&gt;tabSuiviConso[[#This Row],[Année]],tabSuiviConso[[#This Row],[Année]],"")</f>
        <v/>
      </c>
      <c r="D21" s="12">
        <f>MONTH(tabSuiviConso[[#This Row],[Date]])</f>
        <v>1</v>
      </c>
      <c r="E21" s="12">
        <f>DAY(tabSuiviConso[[#This Row],[Date]])</f>
        <v>30</v>
      </c>
      <c r="F21" s="12" t="str">
        <f>TEXT(tabSuiviConso[[#This Row],[Date]]-1,"jjjj")</f>
        <v>vendredi</v>
      </c>
      <c r="G21" s="12" t="str">
        <f>tabSuiviConso[[#This Row],[Mois]]&amp;"/"&amp;tabSuiviConso[[#This Row],[Année]]</f>
        <v>1/2021</v>
      </c>
      <c r="H21" s="12" t="str">
        <f>tabSuiviConso[[#This Row],[Jour]]&amp;"/"&amp;tabSuiviConso[[#This Row],[Mois]]&amp;"/"&amp;tabSuiviConso[[#This Row],[Année]]</f>
        <v>30/1/2021</v>
      </c>
      <c r="I21" s="8">
        <f>IF(ISERROR(tabSuiviConso[[#This Row],[Date]]-A20),"",tabSuiviConso[[#This Row],[Date]]-A20)</f>
        <v>0.3944444444423425</v>
      </c>
      <c r="J21" s="9">
        <f>IF(ISERROR(tabSuiviConso[[#This Row],[Date]]-A20),"",tabSuiviConso[[#This Row],[Date]]-A20)</f>
        <v>0.3944444444423425</v>
      </c>
      <c r="K21" s="8">
        <f>tabSuiviConso[[#This Row],[Date]]-$A$4</f>
        <v>43.565972222218988</v>
      </c>
      <c r="L21" s="9">
        <f>tabSuiviConso[[#This Row],[Date]]-$A$4</f>
        <v>43.565972222218988</v>
      </c>
      <c r="M21" s="2">
        <v>8.6999999999999993</v>
      </c>
      <c r="N21" s="2">
        <v>11.3</v>
      </c>
      <c r="O21" s="5">
        <f>tabSuiviConso[[#This Row],[Max]]-tabSuiviConso[[#This Row],[Min]]</f>
        <v>2.6000000000000014</v>
      </c>
      <c r="P21" s="21">
        <v>181722</v>
      </c>
      <c r="Q21" s="5">
        <f>IF(ISERROR(tabSuiviConso[[#This Row],[Index HP
kWh]]-P20),"",tabSuiviConso[[#This Row],[Index HP
kWh]]-P20)</f>
        <v>4</v>
      </c>
      <c r="R21" s="5">
        <f>IF(ISERROR(tabSuiviConso[[#This Row],[Date]]-A21),"",tabSuiviConso[[#This Row],[Diff HP
instantannée]]/tabSuiviConso[[#This Row],[Diff jour
Instantané]])</f>
        <v>10.140845070476574</v>
      </c>
      <c r="S21" s="10">
        <f>SUM($Q$4:Q21)</f>
        <v>1963</v>
      </c>
      <c r="T21" s="21">
        <v>120389</v>
      </c>
      <c r="U21" s="5">
        <f>IF(ISERROR(tabSuiviConso[[#This Row],[Index HC_x000D_
kWh]]-T20),"",tabSuiviConso[[#This Row],[Index HC_x000D_
kWh]]-T20)</f>
        <v>15</v>
      </c>
      <c r="V21" s="5">
        <f>IF(ISERROR(tabSuiviConso[[#This Row],[Date]]-A21),"",tabSuiviConso[[#This Row],[Diff HC
instantannée]]/tabSuiviConso[[#This Row],[Diff jour
Instantané]])</f>
        <v>38.028169014287151</v>
      </c>
      <c r="W21" s="10">
        <f>SUM($U$4:U21)</f>
        <v>957</v>
      </c>
      <c r="X21" s="5">
        <f>tabSuiviConso[[#This Row],[Diff HP
instantannée]]+tabSuiviConso[[#This Row],[Diff HC
instantannée]]</f>
        <v>19</v>
      </c>
      <c r="Y21" s="11">
        <f>tabSuiviConso[[#This Row],[Diff HP
cumul]]+tabSuiviConso[[#This Row],[Diff HC
cumul]]</f>
        <v>2920</v>
      </c>
      <c r="Z21" s="11">
        <f>tabSuiviConso[[#This Row],[HP + HC
instantanné]]/(tabSuiviConso[[#This Row],[Diff jour
Instantané]]*24)</f>
        <v>2.007042253531822</v>
      </c>
      <c r="AA21" s="11">
        <f>IF(ISERROR(tabSuiviConso[[#This Row],[Date]]-A21),"",tabSuiviConso[[#This Row],[HP + HC
instantanné]]/tabSuiviConso[[#This Row],[Diff jour
Instantané]])</f>
        <v>48.169014084763731</v>
      </c>
      <c r="AB21" s="11">
        <f>tabSuiviConso[[#This Row],[Conso HP + HC / jour_x000D_
Instantané]]*365</f>
        <v>17581.690140938761</v>
      </c>
      <c r="AC21" s="11">
        <f>tabSuiviConso[[#This Row],[HP + HC
cumul]]/(tabSuiviConso[[#This Row],[Diff jour_x000D_
Cumul]]*24)</f>
        <v>2.7926994500679525</v>
      </c>
      <c r="AD21" s="11">
        <f>tabSuiviConso[[#This Row],[HP + HC
cumul]]/tabSuiviConso[[#This Row],[Diff jour_x000D_
Cumul]]</f>
        <v>67.024786801630867</v>
      </c>
      <c r="AE21" s="11">
        <f>tabSuiviConso[[#This Row],[Conso HP + HC / jour_x000D_
cumul]]*365</f>
        <v>24464.047182595266</v>
      </c>
    </row>
    <row r="22" spans="1:31" s="23" customFormat="1" x14ac:dyDescent="0.2">
      <c r="A22" s="1">
        <v>44226.640277777777</v>
      </c>
      <c r="B22" s="12">
        <f>YEAR(tabSuiviConso[[#This Row],[Date]])</f>
        <v>2021</v>
      </c>
      <c r="C22" s="14" t="str">
        <f>IF(B23&lt;&gt;tabSuiviConso[[#This Row],[Année]],tabSuiviConso[[#This Row],[Année]],"")</f>
        <v/>
      </c>
      <c r="D22" s="12">
        <f>MONTH(tabSuiviConso[[#This Row],[Date]])</f>
        <v>1</v>
      </c>
      <c r="E22" s="12">
        <f>DAY(tabSuiviConso[[#This Row],[Date]])</f>
        <v>30</v>
      </c>
      <c r="F22" s="12" t="str">
        <f>TEXT(tabSuiviConso[[#This Row],[Date]]-1,"jjjj")</f>
        <v>vendredi</v>
      </c>
      <c r="G22" s="12" t="str">
        <f>tabSuiviConso[[#This Row],[Mois]]&amp;"/"&amp;tabSuiviConso[[#This Row],[Année]]</f>
        <v>1/2021</v>
      </c>
      <c r="H22" s="12" t="str">
        <f>tabSuiviConso[[#This Row],[Jour]]&amp;"/"&amp;tabSuiviConso[[#This Row],[Mois]]&amp;"/"&amp;tabSuiviConso[[#This Row],[Année]]</f>
        <v>30/1/2021</v>
      </c>
      <c r="I22" s="8">
        <f>IF(ISERROR(tabSuiviConso[[#This Row],[Date]]-A21),"",tabSuiviConso[[#This Row],[Date]]-A21)</f>
        <v>0.36597222222189885</v>
      </c>
      <c r="J22" s="9">
        <f>IF(ISERROR(tabSuiviConso[[#This Row],[Date]]-A21),"",tabSuiviConso[[#This Row],[Date]]-A21)</f>
        <v>0.36597222222189885</v>
      </c>
      <c r="K22" s="8">
        <f>tabSuiviConso[[#This Row],[Date]]-$A$4</f>
        <v>43.931944444440887</v>
      </c>
      <c r="L22" s="9">
        <f>tabSuiviConso[[#This Row],[Date]]-$A$4</f>
        <v>43.931944444440887</v>
      </c>
      <c r="M22" s="2">
        <v>9.6999999999999993</v>
      </c>
      <c r="N22" s="2">
        <v>11.1</v>
      </c>
      <c r="O22" s="5">
        <f>tabSuiviConso[[#This Row],[Max]]-tabSuiviConso[[#This Row],[Min]]</f>
        <v>1.4000000000000004</v>
      </c>
      <c r="P22" s="21">
        <v>181743</v>
      </c>
      <c r="Q22" s="5">
        <f>IF(ISERROR(tabSuiviConso[[#This Row],[Index HP
kWh]]-P21),"",tabSuiviConso[[#This Row],[Index HP
kWh]]-P21)</f>
        <v>21</v>
      </c>
      <c r="R22" s="5">
        <f>IF(ISERROR(tabSuiviConso[[#This Row],[Date]]-A22),"",tabSuiviConso[[#This Row],[Diff HP
instantannée]]/tabSuiviConso[[#This Row],[Diff jour
Instantané]])</f>
        <v>57.381404174623761</v>
      </c>
      <c r="S22" s="10">
        <f>SUM($Q$4:Q22)</f>
        <v>1984</v>
      </c>
      <c r="T22" s="21">
        <v>120389</v>
      </c>
      <c r="U22" s="5">
        <f>IF(ISERROR(tabSuiviConso[[#This Row],[Index HC_x000D_
kWh]]-T21),"",tabSuiviConso[[#This Row],[Index HC_x000D_
kWh]]-T21)</f>
        <v>0</v>
      </c>
      <c r="V22" s="5">
        <f>IF(ISERROR(tabSuiviConso[[#This Row],[Date]]-A22),"",tabSuiviConso[[#This Row],[Diff HC
instantannée]]/tabSuiviConso[[#This Row],[Diff jour
Instantané]])</f>
        <v>0</v>
      </c>
      <c r="W22" s="10">
        <f>SUM($U$4:U22)</f>
        <v>957</v>
      </c>
      <c r="X22" s="5">
        <f>tabSuiviConso[[#This Row],[Diff HP
instantannée]]+tabSuiviConso[[#This Row],[Diff HC
instantannée]]</f>
        <v>21</v>
      </c>
      <c r="Y22" s="11">
        <f>tabSuiviConso[[#This Row],[Diff HP
cumul]]+tabSuiviConso[[#This Row],[Diff HC
cumul]]</f>
        <v>2941</v>
      </c>
      <c r="Z22" s="11">
        <f>tabSuiviConso[[#This Row],[HP + HC
instantanné]]/(tabSuiviConso[[#This Row],[Diff jour
Instantané]]*24)</f>
        <v>2.3908918406093234</v>
      </c>
      <c r="AA22" s="11">
        <f>IF(ISERROR(tabSuiviConso[[#This Row],[Date]]-A22),"",tabSuiviConso[[#This Row],[HP + HC
instantanné]]/tabSuiviConso[[#This Row],[Diff jour
Instantané]])</f>
        <v>57.381404174623761</v>
      </c>
      <c r="AB22" s="11">
        <f>tabSuiviConso[[#This Row],[Conso HP + HC / jour_x000D_
Instantané]]*365</f>
        <v>20944.212523737671</v>
      </c>
      <c r="AC22" s="11">
        <f>tabSuiviConso[[#This Row],[HP + HC
cumul]]/(tabSuiviConso[[#This Row],[Diff jour_x000D_
Cumul]]*24)</f>
        <v>2.7893522177612828</v>
      </c>
      <c r="AD22" s="11">
        <f>tabSuiviConso[[#This Row],[HP + HC
cumul]]/tabSuiviConso[[#This Row],[Diff jour_x000D_
Cumul]]</f>
        <v>66.944453226270795</v>
      </c>
      <c r="AE22" s="11">
        <f>tabSuiviConso[[#This Row],[Conso HP + HC / jour_x000D_
cumul]]*365</f>
        <v>24434.725427588841</v>
      </c>
    </row>
    <row r="23" spans="1:31" s="23" customFormat="1" x14ac:dyDescent="0.2">
      <c r="A23" s="1">
        <v>44227.345138888886</v>
      </c>
      <c r="B23" s="12">
        <f>YEAR(tabSuiviConso[[#This Row],[Date]])</f>
        <v>2021</v>
      </c>
      <c r="C23" s="14" t="str">
        <f>IF(B24&lt;&gt;tabSuiviConso[[#This Row],[Année]],tabSuiviConso[[#This Row],[Année]],"")</f>
        <v/>
      </c>
      <c r="D23" s="12">
        <f>MONTH(tabSuiviConso[[#This Row],[Date]])</f>
        <v>1</v>
      </c>
      <c r="E23" s="12">
        <f>DAY(tabSuiviConso[[#This Row],[Date]])</f>
        <v>31</v>
      </c>
      <c r="F23" s="12" t="str">
        <f>TEXT(tabSuiviConso[[#This Row],[Date]]-1,"jjjj")</f>
        <v>samedi</v>
      </c>
      <c r="G23" s="12" t="str">
        <f>tabSuiviConso[[#This Row],[Mois]]&amp;"/"&amp;tabSuiviConso[[#This Row],[Année]]</f>
        <v>1/2021</v>
      </c>
      <c r="H23" s="12" t="str">
        <f>tabSuiviConso[[#This Row],[Jour]]&amp;"/"&amp;tabSuiviConso[[#This Row],[Mois]]&amp;"/"&amp;tabSuiviConso[[#This Row],[Année]]</f>
        <v>31/1/2021</v>
      </c>
      <c r="I23" s="8">
        <f>IF(ISERROR(tabSuiviConso[[#This Row],[Date]]-A22),"",tabSuiviConso[[#This Row],[Date]]-A22)</f>
        <v>0.70486111110949423</v>
      </c>
      <c r="J23" s="9">
        <f>IF(ISERROR(tabSuiviConso[[#This Row],[Date]]-A22),"",tabSuiviConso[[#This Row],[Date]]-A22)</f>
        <v>0.70486111110949423</v>
      </c>
      <c r="K23" s="8">
        <f>tabSuiviConso[[#This Row],[Date]]-$A$4</f>
        <v>44.636805555550382</v>
      </c>
      <c r="L23" s="9">
        <f>tabSuiviConso[[#This Row],[Date]]-$A$4</f>
        <v>44.636805555550382</v>
      </c>
      <c r="M23" s="2">
        <v>8.6</v>
      </c>
      <c r="N23" s="2">
        <v>9.9</v>
      </c>
      <c r="O23" s="5">
        <f>tabSuiviConso[[#This Row],[Max]]-tabSuiviConso[[#This Row],[Min]]</f>
        <v>1.3000000000000007</v>
      </c>
      <c r="P23" s="21">
        <v>181769</v>
      </c>
      <c r="Q23" s="5">
        <f>IF(ISERROR(tabSuiviConso[[#This Row],[Index HP
kWh]]-P22),"",tabSuiviConso[[#This Row],[Index HP
kWh]]-P22)</f>
        <v>26</v>
      </c>
      <c r="R23" s="5">
        <f>IF(ISERROR(tabSuiviConso[[#This Row],[Date]]-A23),"",tabSuiviConso[[#This Row],[Diff HP
instantannée]]/tabSuiviConso[[#This Row],[Diff jour
Instantané]])</f>
        <v>36.886699507473779</v>
      </c>
      <c r="S23" s="10">
        <f>SUM($Q$4:Q23)</f>
        <v>2010</v>
      </c>
      <c r="T23" s="21">
        <v>120403</v>
      </c>
      <c r="U23" s="5">
        <f>IF(ISERROR(tabSuiviConso[[#This Row],[Index HC_x000D_
kWh]]-T22),"",tabSuiviConso[[#This Row],[Index HC_x000D_
kWh]]-T22)</f>
        <v>14</v>
      </c>
      <c r="V23" s="5">
        <f>IF(ISERROR(tabSuiviConso[[#This Row],[Date]]-A23),"",tabSuiviConso[[#This Row],[Diff HC
instantannée]]/tabSuiviConso[[#This Row],[Diff jour
Instantané]])</f>
        <v>19.862068965562802</v>
      </c>
      <c r="W23" s="10">
        <f>SUM($U$4:U23)</f>
        <v>971</v>
      </c>
      <c r="X23" s="5">
        <f>tabSuiviConso[[#This Row],[Diff HP
instantannée]]+tabSuiviConso[[#This Row],[Diff HC
instantannée]]</f>
        <v>40</v>
      </c>
      <c r="Y23" s="11">
        <f>tabSuiviConso[[#This Row],[Diff HP
cumul]]+tabSuiviConso[[#This Row],[Diff HC
cumul]]</f>
        <v>2981</v>
      </c>
      <c r="Z23" s="11">
        <f>tabSuiviConso[[#This Row],[HP + HC
instantanné]]/(tabSuiviConso[[#This Row],[Diff jour
Instantané]]*24)</f>
        <v>2.3645320197098574</v>
      </c>
      <c r="AA23" s="11">
        <f>IF(ISERROR(tabSuiviConso[[#This Row],[Date]]-A23),"",tabSuiviConso[[#This Row],[HP + HC
instantanné]]/tabSuiviConso[[#This Row],[Diff jour
Instantané]])</f>
        <v>56.748768473036577</v>
      </c>
      <c r="AB23" s="11">
        <f>tabSuiviConso[[#This Row],[Conso HP + HC / jour_x000D_
Instantané]]*365</f>
        <v>20713.300492658349</v>
      </c>
      <c r="AC23" s="11">
        <f>tabSuiviConso[[#This Row],[HP + HC
cumul]]/(tabSuiviConso[[#This Row],[Diff jour_x000D_
Cumul]]*24)</f>
        <v>2.7826438695026328</v>
      </c>
      <c r="AD23" s="11">
        <f>tabSuiviConso[[#This Row],[HP + HC
cumul]]/tabSuiviConso[[#This Row],[Diff jour_x000D_
Cumul]]</f>
        <v>66.783452868063193</v>
      </c>
      <c r="AE23" s="11">
        <f>tabSuiviConso[[#This Row],[Conso HP + HC / jour_x000D_
cumul]]*365</f>
        <v>24375.960296843066</v>
      </c>
    </row>
    <row r="24" spans="1:31" s="23" customFormat="1" x14ac:dyDescent="0.2">
      <c r="A24" s="1">
        <v>44227.455555555556</v>
      </c>
      <c r="B24" s="12">
        <f>YEAR(tabSuiviConso[[#This Row],[Date]])</f>
        <v>2021</v>
      </c>
      <c r="C24" s="14" t="str">
        <f>IF(B25&lt;&gt;tabSuiviConso[[#This Row],[Année]],tabSuiviConso[[#This Row],[Année]],"")</f>
        <v/>
      </c>
      <c r="D24" s="12">
        <f>MONTH(tabSuiviConso[[#This Row],[Date]])</f>
        <v>1</v>
      </c>
      <c r="E24" s="12">
        <f>DAY(tabSuiviConso[[#This Row],[Date]])</f>
        <v>31</v>
      </c>
      <c r="F24" s="12" t="str">
        <f>TEXT(tabSuiviConso[[#This Row],[Date]]-1,"jjjj")</f>
        <v>samedi</v>
      </c>
      <c r="G24" s="12" t="str">
        <f>tabSuiviConso[[#This Row],[Mois]]&amp;"/"&amp;tabSuiviConso[[#This Row],[Année]]</f>
        <v>1/2021</v>
      </c>
      <c r="H24" s="12" t="str">
        <f>tabSuiviConso[[#This Row],[Jour]]&amp;"/"&amp;tabSuiviConso[[#This Row],[Mois]]&amp;"/"&amp;tabSuiviConso[[#This Row],[Année]]</f>
        <v>31/1/2021</v>
      </c>
      <c r="I24" s="8">
        <f>IF(ISERROR(tabSuiviConso[[#This Row],[Date]]-A23),"",tabSuiviConso[[#This Row],[Date]]-A23)</f>
        <v>0.11041666667006211</v>
      </c>
      <c r="J24" s="9">
        <f>IF(ISERROR(tabSuiviConso[[#This Row],[Date]]-A23),"",tabSuiviConso[[#This Row],[Date]]-A23)</f>
        <v>0.11041666667006211</v>
      </c>
      <c r="K24" s="8">
        <f>tabSuiviConso[[#This Row],[Date]]-$A$4</f>
        <v>44.747222222220444</v>
      </c>
      <c r="L24" s="9">
        <f>tabSuiviConso[[#This Row],[Date]]-$A$4</f>
        <v>44.747222222220444</v>
      </c>
      <c r="M24" s="2">
        <v>8.6999999999999993</v>
      </c>
      <c r="N24" s="2">
        <v>9.5</v>
      </c>
      <c r="O24" s="5">
        <f>tabSuiviConso[[#This Row],[Max]]-tabSuiviConso[[#This Row],[Min]]</f>
        <v>0.80000000000000071</v>
      </c>
      <c r="P24" s="21">
        <v>181775</v>
      </c>
      <c r="Q24" s="5">
        <f>IF(ISERROR(tabSuiviConso[[#This Row],[Index HP
kWh]]-P23),"",tabSuiviConso[[#This Row],[Index HP
kWh]]-P23)</f>
        <v>6</v>
      </c>
      <c r="R24" s="5">
        <f>IF(ISERROR(tabSuiviConso[[#This Row],[Date]]-A24),"",tabSuiviConso[[#This Row],[Diff HP
instantannée]]/tabSuiviConso[[#This Row],[Diff jour
Instantané]])</f>
        <v>54.339622639838424</v>
      </c>
      <c r="S24" s="10">
        <f>SUM($Q$4:Q24)</f>
        <v>2016</v>
      </c>
      <c r="T24" s="21">
        <v>120403</v>
      </c>
      <c r="U24" s="5">
        <f>IF(ISERROR(tabSuiviConso[[#This Row],[Index HC_x000D_
kWh]]-T23),"",tabSuiviConso[[#This Row],[Index HC_x000D_
kWh]]-T23)</f>
        <v>0</v>
      </c>
      <c r="V24" s="5">
        <f>IF(ISERROR(tabSuiviConso[[#This Row],[Date]]-A24),"",tabSuiviConso[[#This Row],[Diff HC
instantannée]]/tabSuiviConso[[#This Row],[Diff jour
Instantané]])</f>
        <v>0</v>
      </c>
      <c r="W24" s="10">
        <f>SUM($U$4:U24)</f>
        <v>971</v>
      </c>
      <c r="X24" s="5">
        <f>tabSuiviConso[[#This Row],[Diff HP
instantannée]]+tabSuiviConso[[#This Row],[Diff HC
instantannée]]</f>
        <v>6</v>
      </c>
      <c r="Y24" s="11">
        <f>tabSuiviConso[[#This Row],[Diff HP
cumul]]+tabSuiviConso[[#This Row],[Diff HC
cumul]]</f>
        <v>2987</v>
      </c>
      <c r="Z24" s="11">
        <f>tabSuiviConso[[#This Row],[HP + HC
instantanné]]/(tabSuiviConso[[#This Row],[Diff jour
Instantané]]*24)</f>
        <v>2.2641509433266012</v>
      </c>
      <c r="AA24" s="11">
        <f>IF(ISERROR(tabSuiviConso[[#This Row],[Date]]-A24),"",tabSuiviConso[[#This Row],[HP + HC
instantanné]]/tabSuiviConso[[#This Row],[Diff jour
Instantané]])</f>
        <v>54.339622639838424</v>
      </c>
      <c r="AB24" s="11">
        <f>tabSuiviConso[[#This Row],[Conso HP + HC / jour_x000D_
Instantané]]*365</f>
        <v>19833.962263541023</v>
      </c>
      <c r="AC24" s="11">
        <f>tabSuiviConso[[#This Row],[HP + HC
cumul]]/(tabSuiviConso[[#This Row],[Diff jour_x000D_
Cumul]]*24)</f>
        <v>2.7813644546527891</v>
      </c>
      <c r="AD24" s="11">
        <f>tabSuiviConso[[#This Row],[HP + HC
cumul]]/tabSuiviConso[[#This Row],[Diff jour_x000D_
Cumul]]</f>
        <v>66.752746911666947</v>
      </c>
      <c r="AE24" s="11">
        <f>tabSuiviConso[[#This Row],[Conso HP + HC / jour_x000D_
cumul]]*365</f>
        <v>24364.752622758435</v>
      </c>
    </row>
    <row r="25" spans="1:31" s="23" customFormat="1" x14ac:dyDescent="0.2">
      <c r="A25" s="1">
        <v>44227.856944444444</v>
      </c>
      <c r="B25" s="12">
        <f>YEAR(tabSuiviConso[[#This Row],[Date]])</f>
        <v>2021</v>
      </c>
      <c r="C25" s="14" t="str">
        <f>IF(B26&lt;&gt;tabSuiviConso[[#This Row],[Année]],tabSuiviConso[[#This Row],[Année]],"")</f>
        <v/>
      </c>
      <c r="D25" s="12">
        <f>MONTH(tabSuiviConso[[#This Row],[Date]])</f>
        <v>1</v>
      </c>
      <c r="E25" s="12">
        <f>DAY(tabSuiviConso[[#This Row],[Date]])</f>
        <v>31</v>
      </c>
      <c r="F25" s="12" t="str">
        <f>TEXT(tabSuiviConso[[#This Row],[Date]]-1,"jjjj")</f>
        <v>samedi</v>
      </c>
      <c r="G25" s="12" t="str">
        <f>tabSuiviConso[[#This Row],[Mois]]&amp;"/"&amp;tabSuiviConso[[#This Row],[Année]]</f>
        <v>1/2021</v>
      </c>
      <c r="H25" s="12" t="str">
        <f>tabSuiviConso[[#This Row],[Jour]]&amp;"/"&amp;tabSuiviConso[[#This Row],[Mois]]&amp;"/"&amp;tabSuiviConso[[#This Row],[Année]]</f>
        <v>31/1/2021</v>
      </c>
      <c r="I25" s="8">
        <f>IF(ISERROR(tabSuiviConso[[#This Row],[Date]]-A24),"",tabSuiviConso[[#This Row],[Date]]-A24)</f>
        <v>0.40138888888759539</v>
      </c>
      <c r="J25" s="9">
        <f>IF(ISERROR(tabSuiviConso[[#This Row],[Date]]-A24),"",tabSuiviConso[[#This Row],[Date]]-A24)</f>
        <v>0.40138888888759539</v>
      </c>
      <c r="K25" s="8">
        <f>tabSuiviConso[[#This Row],[Date]]-$A$4</f>
        <v>45.148611111108039</v>
      </c>
      <c r="L25" s="9">
        <f>tabSuiviConso[[#This Row],[Date]]-$A$4</f>
        <v>45.148611111108039</v>
      </c>
      <c r="M25" s="2">
        <v>9.6</v>
      </c>
      <c r="N25" s="2">
        <v>10.9</v>
      </c>
      <c r="O25" s="5">
        <f>tabSuiviConso[[#This Row],[Max]]-tabSuiviConso[[#This Row],[Min]]</f>
        <v>1.3000000000000007</v>
      </c>
      <c r="P25" s="21">
        <v>181804</v>
      </c>
      <c r="Q25" s="5">
        <f>IF(ISERROR(tabSuiviConso[[#This Row],[Index HP
kWh]]-P24),"",tabSuiviConso[[#This Row],[Index HP
kWh]]-P24)</f>
        <v>29</v>
      </c>
      <c r="R25" s="5">
        <f>IF(ISERROR(tabSuiviConso[[#This Row],[Date]]-A25),"",tabSuiviConso[[#This Row],[Diff HP
instantannée]]/tabSuiviConso[[#This Row],[Diff jour
Instantané]])</f>
        <v>72.249134948329711</v>
      </c>
      <c r="S25" s="10">
        <f>SUM($Q$4:Q25)</f>
        <v>2045</v>
      </c>
      <c r="T25" s="21">
        <v>120403</v>
      </c>
      <c r="U25" s="5">
        <f>IF(ISERROR(tabSuiviConso[[#This Row],[Index HC_x000D_
kWh]]-T24),"",tabSuiviConso[[#This Row],[Index HC_x000D_
kWh]]-T24)</f>
        <v>0</v>
      </c>
      <c r="V25" s="5">
        <f>IF(ISERROR(tabSuiviConso[[#This Row],[Date]]-A25),"",tabSuiviConso[[#This Row],[Diff HC
instantannée]]/tabSuiviConso[[#This Row],[Diff jour
Instantané]])</f>
        <v>0</v>
      </c>
      <c r="W25" s="10">
        <f>SUM($U$4:U25)</f>
        <v>971</v>
      </c>
      <c r="X25" s="5">
        <f>tabSuiviConso[[#This Row],[Diff HP
instantannée]]+tabSuiviConso[[#This Row],[Diff HC
instantannée]]</f>
        <v>29</v>
      </c>
      <c r="Y25" s="11">
        <f>tabSuiviConso[[#This Row],[Diff HP
cumul]]+tabSuiviConso[[#This Row],[Diff HC
cumul]]</f>
        <v>3016</v>
      </c>
      <c r="Z25" s="11">
        <f>tabSuiviConso[[#This Row],[HP + HC
instantanné]]/(tabSuiviConso[[#This Row],[Diff jour
Instantané]]*24)</f>
        <v>3.0103806228470713</v>
      </c>
      <c r="AA25" s="11">
        <f>IF(ISERROR(tabSuiviConso[[#This Row],[Date]]-A25),"",tabSuiviConso[[#This Row],[HP + HC
instantanné]]/tabSuiviConso[[#This Row],[Diff jour
Instantané]])</f>
        <v>72.249134948329711</v>
      </c>
      <c r="AB25" s="11">
        <f>tabSuiviConso[[#This Row],[Conso HP + HC / jour_x000D_
Instantané]]*365</f>
        <v>26370.934256140346</v>
      </c>
      <c r="AC25" s="11">
        <f>tabSuiviConso[[#This Row],[HP + HC
cumul]]/(tabSuiviConso[[#This Row],[Diff jour_x000D_
Cumul]]*24)</f>
        <v>2.7834004983543901</v>
      </c>
      <c r="AD25" s="11">
        <f>tabSuiviConso[[#This Row],[HP + HC
cumul]]/tabSuiviConso[[#This Row],[Diff jour_x000D_
Cumul]]</f>
        <v>66.801611960505355</v>
      </c>
      <c r="AE25" s="11">
        <f>tabSuiviConso[[#This Row],[Conso HP + HC / jour_x000D_
cumul]]*365</f>
        <v>24382.588365584455</v>
      </c>
    </row>
    <row r="26" spans="1:31" s="23" customFormat="1" x14ac:dyDescent="0.2">
      <c r="A26" s="1">
        <v>44228.319444444445</v>
      </c>
      <c r="B26" s="12">
        <f>YEAR(tabSuiviConso[[#This Row],[Date]])</f>
        <v>2021</v>
      </c>
      <c r="C26" s="14" t="str">
        <f>IF(B27&lt;&gt;tabSuiviConso[[#This Row],[Année]],tabSuiviConso[[#This Row],[Année]],"")</f>
        <v/>
      </c>
      <c r="D26" s="12">
        <f>MONTH(tabSuiviConso[[#This Row],[Date]])</f>
        <v>2</v>
      </c>
      <c r="E26" s="12">
        <f>DAY(tabSuiviConso[[#This Row],[Date]])</f>
        <v>1</v>
      </c>
      <c r="F26" s="12" t="str">
        <f>TEXT(tabSuiviConso[[#This Row],[Date]]-1,"jjjj")</f>
        <v>dimanche</v>
      </c>
      <c r="G26" s="12" t="str">
        <f>tabSuiviConso[[#This Row],[Mois]]&amp;"/"&amp;tabSuiviConso[[#This Row],[Année]]</f>
        <v>2/2021</v>
      </c>
      <c r="H26" s="12" t="str">
        <f>tabSuiviConso[[#This Row],[Jour]]&amp;"/"&amp;tabSuiviConso[[#This Row],[Mois]]&amp;"/"&amp;tabSuiviConso[[#This Row],[Année]]</f>
        <v>1/2/2021</v>
      </c>
      <c r="I26" s="8">
        <f>IF(ISERROR(tabSuiviConso[[#This Row],[Date]]-A25),"",tabSuiviConso[[#This Row],[Date]]-A25)</f>
        <v>0.46250000000145519</v>
      </c>
      <c r="J26" s="9">
        <f>IF(ISERROR(tabSuiviConso[[#This Row],[Date]]-A25),"",tabSuiviConso[[#This Row],[Date]]-A25)</f>
        <v>0.46250000000145519</v>
      </c>
      <c r="K26" s="8">
        <f>tabSuiviConso[[#This Row],[Date]]-$A$4</f>
        <v>45.611111111109494</v>
      </c>
      <c r="L26" s="9">
        <f>tabSuiviConso[[#This Row],[Date]]-$A$4</f>
        <v>45.611111111109494</v>
      </c>
      <c r="M26" s="2">
        <v>9.6</v>
      </c>
      <c r="N26" s="2">
        <v>10.1</v>
      </c>
      <c r="O26" s="5">
        <f>tabSuiviConso[[#This Row],[Max]]-tabSuiviConso[[#This Row],[Min]]</f>
        <v>0.5</v>
      </c>
      <c r="P26" s="21">
        <v>181813</v>
      </c>
      <c r="Q26" s="5">
        <f>IF(ISERROR(tabSuiviConso[[#This Row],[Index HP
kWh]]-P25),"",tabSuiviConso[[#This Row],[Index HP
kWh]]-P25)</f>
        <v>9</v>
      </c>
      <c r="R26" s="5">
        <f>IF(ISERROR(tabSuiviConso[[#This Row],[Date]]-A26),"",tabSuiviConso[[#This Row],[Diff HP
instantannée]]/tabSuiviConso[[#This Row],[Diff jour
Instantané]])</f>
        <v>19.459459459398232</v>
      </c>
      <c r="S26" s="10">
        <f>SUM($Q$4:Q26)</f>
        <v>2054</v>
      </c>
      <c r="T26" s="21">
        <v>120418</v>
      </c>
      <c r="U26" s="5">
        <f>IF(ISERROR(tabSuiviConso[[#This Row],[Index HC_x000D_
kWh]]-T25),"",tabSuiviConso[[#This Row],[Index HC_x000D_
kWh]]-T25)</f>
        <v>15</v>
      </c>
      <c r="V26" s="5">
        <f>IF(ISERROR(tabSuiviConso[[#This Row],[Date]]-A26),"",tabSuiviConso[[#This Row],[Diff HC
instantannée]]/tabSuiviConso[[#This Row],[Diff jour
Instantané]])</f>
        <v>32.432432432330387</v>
      </c>
      <c r="W26" s="10">
        <f>SUM($U$4:U26)</f>
        <v>986</v>
      </c>
      <c r="X26" s="5">
        <f>tabSuiviConso[[#This Row],[Diff HP
instantannée]]+tabSuiviConso[[#This Row],[Diff HC
instantannée]]</f>
        <v>24</v>
      </c>
      <c r="Y26" s="11">
        <f>tabSuiviConso[[#This Row],[Diff HP
cumul]]+tabSuiviConso[[#This Row],[Diff HC
cumul]]</f>
        <v>3040</v>
      </c>
      <c r="Z26" s="11">
        <f>tabSuiviConso[[#This Row],[HP + HC
instantanné]]/(tabSuiviConso[[#This Row],[Diff jour
Instantané]]*24)</f>
        <v>2.1621621621553593</v>
      </c>
      <c r="AA26" s="11">
        <f>IF(ISERROR(tabSuiviConso[[#This Row],[Date]]-A26),"",tabSuiviConso[[#This Row],[HP + HC
instantanné]]/tabSuiviConso[[#This Row],[Diff jour
Instantané]])</f>
        <v>51.891891891728619</v>
      </c>
      <c r="AB26" s="11">
        <f>tabSuiviConso[[#This Row],[Conso HP + HC / jour_x000D_
Instantané]]*365</f>
        <v>18940.540540480946</v>
      </c>
      <c r="AC26" s="11">
        <f>tabSuiviConso[[#This Row],[HP + HC
cumul]]/(tabSuiviConso[[#This Row],[Diff jour_x000D_
Cumul]]*24)</f>
        <v>2.7771010962242153</v>
      </c>
      <c r="AD26" s="11">
        <f>tabSuiviConso[[#This Row],[HP + HC
cumul]]/tabSuiviConso[[#This Row],[Diff jour_x000D_
Cumul]]</f>
        <v>66.650426309381174</v>
      </c>
      <c r="AE26" s="11">
        <f>tabSuiviConso[[#This Row],[Conso HP + HC / jour_x000D_
cumul]]*365</f>
        <v>24327.405602924129</v>
      </c>
    </row>
    <row r="27" spans="1:31" s="23" customFormat="1" x14ac:dyDescent="0.2">
      <c r="A27" s="1">
        <v>44228.557638888888</v>
      </c>
      <c r="B27" s="12">
        <f>YEAR(tabSuiviConso[[#This Row],[Date]])</f>
        <v>2021</v>
      </c>
      <c r="C27" s="14" t="str">
        <f>IF(B28&lt;&gt;tabSuiviConso[[#This Row],[Année]],tabSuiviConso[[#This Row],[Année]],"")</f>
        <v/>
      </c>
      <c r="D27" s="12">
        <f>MONTH(tabSuiviConso[[#This Row],[Date]])</f>
        <v>2</v>
      </c>
      <c r="E27" s="12">
        <f>DAY(tabSuiviConso[[#This Row],[Date]])</f>
        <v>1</v>
      </c>
      <c r="F27" s="12" t="str">
        <f>TEXT(tabSuiviConso[[#This Row],[Date]]-1,"jjjj")</f>
        <v>dimanche</v>
      </c>
      <c r="G27" s="12" t="str">
        <f>tabSuiviConso[[#This Row],[Mois]]&amp;"/"&amp;tabSuiviConso[[#This Row],[Année]]</f>
        <v>2/2021</v>
      </c>
      <c r="H27" s="12" t="str">
        <f>tabSuiviConso[[#This Row],[Jour]]&amp;"/"&amp;tabSuiviConso[[#This Row],[Mois]]&amp;"/"&amp;tabSuiviConso[[#This Row],[Année]]</f>
        <v>1/2/2021</v>
      </c>
      <c r="I27" s="8">
        <f>IF(ISERROR(tabSuiviConso[[#This Row],[Date]]-A26),"",tabSuiviConso[[#This Row],[Date]]-A26)</f>
        <v>0.2381944444423425</v>
      </c>
      <c r="J27" s="9">
        <f>IF(ISERROR(tabSuiviConso[[#This Row],[Date]]-A26),"",tabSuiviConso[[#This Row],[Date]]-A26)</f>
        <v>0.2381944444423425</v>
      </c>
      <c r="K27" s="8">
        <f>tabSuiviConso[[#This Row],[Date]]-$A$4</f>
        <v>45.849305555551837</v>
      </c>
      <c r="L27" s="9">
        <f>tabSuiviConso[[#This Row],[Date]]-$A$4</f>
        <v>45.849305555551837</v>
      </c>
      <c r="M27" s="2">
        <v>9.8000000000000007</v>
      </c>
      <c r="N27" s="2">
        <v>11.1</v>
      </c>
      <c r="O27" s="5">
        <f>tabSuiviConso[[#This Row],[Max]]-tabSuiviConso[[#This Row],[Min]]</f>
        <v>1.2999999999999989</v>
      </c>
      <c r="P27" s="21">
        <v>181827</v>
      </c>
      <c r="Q27" s="5">
        <f>IF(ISERROR(tabSuiviConso[[#This Row],[Index HP
kWh]]-P26),"",tabSuiviConso[[#This Row],[Index HP
kWh]]-P26)</f>
        <v>14</v>
      </c>
      <c r="R27" s="5">
        <f>IF(ISERROR(tabSuiviConso[[#This Row],[Date]]-A27),"",tabSuiviConso[[#This Row],[Diff HP
instantannée]]/tabSuiviConso[[#This Row],[Diff jour
Instantané]])</f>
        <v>58.775510204600295</v>
      </c>
      <c r="S27" s="10">
        <f>SUM($Q$4:Q27)</f>
        <v>2068</v>
      </c>
      <c r="T27" s="21">
        <v>120418</v>
      </c>
      <c r="U27" s="5">
        <f>IF(ISERROR(tabSuiviConso[[#This Row],[Index HC_x000D_
kWh]]-T26),"",tabSuiviConso[[#This Row],[Index HC_x000D_
kWh]]-T26)</f>
        <v>0</v>
      </c>
      <c r="V27" s="5">
        <f>IF(ISERROR(tabSuiviConso[[#This Row],[Date]]-A27),"",tabSuiviConso[[#This Row],[Diff HC
instantannée]]/tabSuiviConso[[#This Row],[Diff jour
Instantané]])</f>
        <v>0</v>
      </c>
      <c r="W27" s="10">
        <f>SUM($U$4:U27)</f>
        <v>986</v>
      </c>
      <c r="X27" s="5">
        <f>tabSuiviConso[[#This Row],[Diff HP
instantannée]]+tabSuiviConso[[#This Row],[Diff HC
instantannée]]</f>
        <v>14</v>
      </c>
      <c r="Y27" s="11">
        <f>tabSuiviConso[[#This Row],[Diff HP
cumul]]+tabSuiviConso[[#This Row],[Diff HC
cumul]]</f>
        <v>3054</v>
      </c>
      <c r="Z27" s="11">
        <f>tabSuiviConso[[#This Row],[HP + HC
instantanné]]/(tabSuiviConso[[#This Row],[Diff jour
Instantané]]*24)</f>
        <v>2.4489795918583455</v>
      </c>
      <c r="AA27" s="11">
        <f>IF(ISERROR(tabSuiviConso[[#This Row],[Date]]-A27),"",tabSuiviConso[[#This Row],[HP + HC
instantanné]]/tabSuiviConso[[#This Row],[Diff jour
Instantané]])</f>
        <v>58.775510204600295</v>
      </c>
      <c r="AB27" s="11">
        <f>tabSuiviConso[[#This Row],[Conso HP + HC / jour_x000D_
Instantané]]*365</f>
        <v>21453.061224679106</v>
      </c>
      <c r="AC27" s="11">
        <f>tabSuiviConso[[#This Row],[HP + HC
cumul]]/(tabSuiviConso[[#This Row],[Diff jour_x000D_
Cumul]]*24)</f>
        <v>2.7753964527515391</v>
      </c>
      <c r="AD27" s="11">
        <f>tabSuiviConso[[#This Row],[HP + HC
cumul]]/tabSuiviConso[[#This Row],[Diff jour_x000D_
Cumul]]</f>
        <v>66.609514866036932</v>
      </c>
      <c r="AE27" s="11">
        <f>tabSuiviConso[[#This Row],[Conso HP + HC / jour_x000D_
cumul]]*365</f>
        <v>24312.472926103481</v>
      </c>
    </row>
    <row r="28" spans="1:31" s="23" customFormat="1" x14ac:dyDescent="0.2">
      <c r="A28" s="1">
        <v>44228.847222222219</v>
      </c>
      <c r="B28" s="12">
        <f>YEAR(tabSuiviConso[[#This Row],[Date]])</f>
        <v>2021</v>
      </c>
      <c r="C28" s="14" t="str">
        <f>IF(B29&lt;&gt;tabSuiviConso[[#This Row],[Année]],tabSuiviConso[[#This Row],[Année]],"")</f>
        <v/>
      </c>
      <c r="D28" s="12">
        <f>MONTH(tabSuiviConso[[#This Row],[Date]])</f>
        <v>2</v>
      </c>
      <c r="E28" s="12">
        <f>DAY(tabSuiviConso[[#This Row],[Date]])</f>
        <v>1</v>
      </c>
      <c r="F28" s="12" t="str">
        <f>TEXT(tabSuiviConso[[#This Row],[Date]]-1,"jjjj")</f>
        <v>dimanche</v>
      </c>
      <c r="G28" s="12" t="str">
        <f>tabSuiviConso[[#This Row],[Mois]]&amp;"/"&amp;tabSuiviConso[[#This Row],[Année]]</f>
        <v>2/2021</v>
      </c>
      <c r="H28" s="12" t="str">
        <f>tabSuiviConso[[#This Row],[Jour]]&amp;"/"&amp;tabSuiviConso[[#This Row],[Mois]]&amp;"/"&amp;tabSuiviConso[[#This Row],[Année]]</f>
        <v>1/2/2021</v>
      </c>
      <c r="I28" s="8">
        <f>IF(ISERROR(tabSuiviConso[[#This Row],[Date]]-A27),"",tabSuiviConso[[#This Row],[Date]]-A27)</f>
        <v>0.28958333333139308</v>
      </c>
      <c r="J28" s="9">
        <f>IF(ISERROR(tabSuiviConso[[#This Row],[Date]]-A27),"",tabSuiviConso[[#This Row],[Date]]-A27)</f>
        <v>0.28958333333139308</v>
      </c>
      <c r="K28" s="8">
        <f>tabSuiviConso[[#This Row],[Date]]-$A$4</f>
        <v>46.13888888888323</v>
      </c>
      <c r="L28" s="9">
        <f>tabSuiviConso[[#This Row],[Date]]-$A$4</f>
        <v>46.13888888888323</v>
      </c>
      <c r="M28" s="2">
        <v>9.5</v>
      </c>
      <c r="N28" s="2">
        <v>11.1</v>
      </c>
      <c r="O28" s="5">
        <f>tabSuiviConso[[#This Row],[Max]]-tabSuiviConso[[#This Row],[Min]]</f>
        <v>1.5999999999999996</v>
      </c>
      <c r="P28" s="21">
        <v>181842</v>
      </c>
      <c r="Q28" s="5">
        <f>IF(ISERROR(tabSuiviConso[[#This Row],[Index HP
kWh]]-P27),"",tabSuiviConso[[#This Row],[Index HP
kWh]]-P27)</f>
        <v>15</v>
      </c>
      <c r="R28" s="5">
        <f>IF(ISERROR(tabSuiviConso[[#This Row],[Date]]-A28),"",tabSuiviConso[[#This Row],[Diff HP
instantannée]]/tabSuiviConso[[#This Row],[Diff jour
Instantané]])</f>
        <v>51.798561151426199</v>
      </c>
      <c r="S28" s="10">
        <f>SUM($Q$4:Q28)</f>
        <v>2083</v>
      </c>
      <c r="T28" s="21">
        <v>120418</v>
      </c>
      <c r="U28" s="5">
        <f>IF(ISERROR(tabSuiviConso[[#This Row],[Index HC_x000D_
kWh]]-T27),"",tabSuiviConso[[#This Row],[Index HC_x000D_
kWh]]-T27)</f>
        <v>0</v>
      </c>
      <c r="V28" s="5">
        <f>IF(ISERROR(tabSuiviConso[[#This Row],[Date]]-A28),"",tabSuiviConso[[#This Row],[Diff HC
instantannée]]/tabSuiviConso[[#This Row],[Diff jour
Instantané]])</f>
        <v>0</v>
      </c>
      <c r="W28" s="10">
        <f>SUM($U$4:U28)</f>
        <v>986</v>
      </c>
      <c r="X28" s="5">
        <f>tabSuiviConso[[#This Row],[Diff HP
instantannée]]+tabSuiviConso[[#This Row],[Diff HC
instantannée]]</f>
        <v>15</v>
      </c>
      <c r="Y28" s="11">
        <f>tabSuiviConso[[#This Row],[Diff HP
cumul]]+tabSuiviConso[[#This Row],[Diff HC
cumul]]</f>
        <v>3069</v>
      </c>
      <c r="Z28" s="11">
        <f>tabSuiviConso[[#This Row],[HP + HC
instantanné]]/(tabSuiviConso[[#This Row],[Diff jour
Instantané]]*24)</f>
        <v>2.1582733813094248</v>
      </c>
      <c r="AA28" s="11">
        <f>IF(ISERROR(tabSuiviConso[[#This Row],[Date]]-A28),"",tabSuiviConso[[#This Row],[HP + HC
instantanné]]/tabSuiviConso[[#This Row],[Diff jour
Instantané]])</f>
        <v>51.798561151426199</v>
      </c>
      <c r="AB28" s="11">
        <f>tabSuiviConso[[#This Row],[Conso HP + HC / jour_x000D_
Instantané]]*365</f>
        <v>18906.474820270563</v>
      </c>
      <c r="AC28" s="11">
        <f>tabSuiviConso[[#This Row],[HP + HC
cumul]]/(tabSuiviConso[[#This Row],[Diff jour_x000D_
Cumul]]*24)</f>
        <v>2.771523178808287</v>
      </c>
      <c r="AD28" s="11">
        <f>tabSuiviConso[[#This Row],[HP + HC
cumul]]/tabSuiviConso[[#This Row],[Diff jour_x000D_
Cumul]]</f>
        <v>66.516556291398885</v>
      </c>
      <c r="AE28" s="11">
        <f>tabSuiviConso[[#This Row],[Conso HP + HC / jour_x000D_
cumul]]*365</f>
        <v>24278.543046360592</v>
      </c>
    </row>
    <row r="29" spans="1:31" s="23" customFormat="1" x14ac:dyDescent="0.2">
      <c r="A29" s="1">
        <v>44229.290277777778</v>
      </c>
      <c r="B29" s="12">
        <f>YEAR(tabSuiviConso[[#This Row],[Date]])</f>
        <v>2021</v>
      </c>
      <c r="C29" s="14" t="str">
        <f>IF(B30&lt;&gt;tabSuiviConso[[#This Row],[Année]],tabSuiviConso[[#This Row],[Année]],"")</f>
        <v/>
      </c>
      <c r="D29" s="12">
        <f>MONTH(tabSuiviConso[[#This Row],[Date]])</f>
        <v>2</v>
      </c>
      <c r="E29" s="12">
        <f>DAY(tabSuiviConso[[#This Row],[Date]])</f>
        <v>2</v>
      </c>
      <c r="F29" s="12" t="str">
        <f>TEXT(tabSuiviConso[[#This Row],[Date]]-1,"jjjj")</f>
        <v>lundi</v>
      </c>
      <c r="G29" s="12" t="str">
        <f>tabSuiviConso[[#This Row],[Mois]]&amp;"/"&amp;tabSuiviConso[[#This Row],[Année]]</f>
        <v>2/2021</v>
      </c>
      <c r="H29" s="12" t="str">
        <f>tabSuiviConso[[#This Row],[Jour]]&amp;"/"&amp;tabSuiviConso[[#This Row],[Mois]]&amp;"/"&amp;tabSuiviConso[[#This Row],[Année]]</f>
        <v>2/2/2021</v>
      </c>
      <c r="I29" s="8">
        <f>IF(ISERROR(tabSuiviConso[[#This Row],[Date]]-A28),"",tabSuiviConso[[#This Row],[Date]]-A28)</f>
        <v>0.44305555555911269</v>
      </c>
      <c r="J29" s="9">
        <f>IF(ISERROR(tabSuiviConso[[#This Row],[Date]]-A28),"",tabSuiviConso[[#This Row],[Date]]-A28)</f>
        <v>0.44305555555911269</v>
      </c>
      <c r="K29" s="8">
        <f>tabSuiviConso[[#This Row],[Date]]-$A$4</f>
        <v>46.581944444442343</v>
      </c>
      <c r="L29" s="9">
        <f>tabSuiviConso[[#This Row],[Date]]-$A$4</f>
        <v>46.581944444442343</v>
      </c>
      <c r="M29" s="2">
        <v>9</v>
      </c>
      <c r="N29" s="2">
        <v>11.8</v>
      </c>
      <c r="O29" s="5">
        <f>tabSuiviConso[[#This Row],[Max]]-tabSuiviConso[[#This Row],[Min]]</f>
        <v>2.8000000000000007</v>
      </c>
      <c r="P29" s="21">
        <v>181849</v>
      </c>
      <c r="Q29" s="5">
        <f>IF(ISERROR(tabSuiviConso[[#This Row],[Index HP
kWh]]-P28),"",tabSuiviConso[[#This Row],[Index HP
kWh]]-P28)</f>
        <v>7</v>
      </c>
      <c r="R29" s="5">
        <f>IF(ISERROR(tabSuiviConso[[#This Row],[Date]]-A29),"",tabSuiviConso[[#This Row],[Diff HP
instantannée]]/tabSuiviConso[[#This Row],[Diff jour
Instantané]])</f>
        <v>15.799373040625504</v>
      </c>
      <c r="S29" s="10">
        <f>SUM($Q$4:Q29)</f>
        <v>2090</v>
      </c>
      <c r="T29" s="21">
        <v>120433</v>
      </c>
      <c r="U29" s="5">
        <f>IF(ISERROR(tabSuiviConso[[#This Row],[Index HC_x000D_
kWh]]-T28),"",tabSuiviConso[[#This Row],[Index HC_x000D_
kWh]]-T28)</f>
        <v>15</v>
      </c>
      <c r="V29" s="5">
        <f>IF(ISERROR(tabSuiviConso[[#This Row],[Date]]-A29),"",tabSuiviConso[[#This Row],[Diff HC
instantannée]]/tabSuiviConso[[#This Row],[Diff jour
Instantané]])</f>
        <v>33.855799372768935</v>
      </c>
      <c r="W29" s="10">
        <f>SUM($U$4:U29)</f>
        <v>1001</v>
      </c>
      <c r="X29" s="5">
        <f>tabSuiviConso[[#This Row],[Diff HP
instantannée]]+tabSuiviConso[[#This Row],[Diff HC
instantannée]]</f>
        <v>22</v>
      </c>
      <c r="Y29" s="11">
        <f>tabSuiviConso[[#This Row],[Diff HP
cumul]]+tabSuiviConso[[#This Row],[Diff HC
cumul]]</f>
        <v>3091</v>
      </c>
      <c r="Z29" s="11">
        <f>tabSuiviConso[[#This Row],[HP + HC
instantanné]]/(tabSuiviConso[[#This Row],[Diff jour
Instantané]]*24)</f>
        <v>2.0689655172247683</v>
      </c>
      <c r="AA29" s="11">
        <f>IF(ISERROR(tabSuiviConso[[#This Row],[Date]]-A29),"",tabSuiviConso[[#This Row],[HP + HC
instantanné]]/tabSuiviConso[[#This Row],[Diff jour
Instantané]])</f>
        <v>49.655172413394439</v>
      </c>
      <c r="AB29" s="11">
        <f>tabSuiviConso[[#This Row],[Conso HP + HC / jour_x000D_
Instantané]]*365</f>
        <v>18124.13793088897</v>
      </c>
      <c r="AC29" s="11">
        <f>tabSuiviConso[[#This Row],[HP + HC
cumul]]/(tabSuiviConso[[#This Row],[Diff jour_x000D_
Cumul]]*24)</f>
        <v>2.76484093145306</v>
      </c>
      <c r="AD29" s="11">
        <f>tabSuiviConso[[#This Row],[HP + HC
cumul]]/tabSuiviConso[[#This Row],[Diff jour_x000D_
Cumul]]</f>
        <v>66.35618235487344</v>
      </c>
      <c r="AE29" s="11">
        <f>tabSuiviConso[[#This Row],[Conso HP + HC / jour_x000D_
cumul]]*365</f>
        <v>24220.006559528807</v>
      </c>
    </row>
    <row r="30" spans="1:31" s="23" customFormat="1" x14ac:dyDescent="0.2">
      <c r="A30" s="1">
        <v>44229.568055555559</v>
      </c>
      <c r="B30" s="12">
        <f>YEAR(tabSuiviConso[[#This Row],[Date]])</f>
        <v>2021</v>
      </c>
      <c r="C30" s="14" t="str">
        <f>IF(B31&lt;&gt;tabSuiviConso[[#This Row],[Année]],tabSuiviConso[[#This Row],[Année]],"")</f>
        <v/>
      </c>
      <c r="D30" s="12">
        <f>MONTH(tabSuiviConso[[#This Row],[Date]])</f>
        <v>2</v>
      </c>
      <c r="E30" s="12">
        <f>DAY(tabSuiviConso[[#This Row],[Date]])</f>
        <v>2</v>
      </c>
      <c r="F30" s="12" t="str">
        <f>TEXT(tabSuiviConso[[#This Row],[Date]]-1,"jjjj")</f>
        <v>lundi</v>
      </c>
      <c r="G30" s="12" t="str">
        <f>tabSuiviConso[[#This Row],[Mois]]&amp;"/"&amp;tabSuiviConso[[#This Row],[Année]]</f>
        <v>2/2021</v>
      </c>
      <c r="H30" s="12" t="str">
        <f>tabSuiviConso[[#This Row],[Jour]]&amp;"/"&amp;tabSuiviConso[[#This Row],[Mois]]&amp;"/"&amp;tabSuiviConso[[#This Row],[Année]]</f>
        <v>2/2/2021</v>
      </c>
      <c r="I30" s="8">
        <f>IF(ISERROR(tabSuiviConso[[#This Row],[Date]]-A29),"",tabSuiviConso[[#This Row],[Date]]-A29)</f>
        <v>0.27777777778101154</v>
      </c>
      <c r="J30" s="9">
        <f>IF(ISERROR(tabSuiviConso[[#This Row],[Date]]-A29),"",tabSuiviConso[[#This Row],[Date]]-A29)</f>
        <v>0.27777777778101154</v>
      </c>
      <c r="K30" s="8">
        <f>tabSuiviConso[[#This Row],[Date]]-$A$4</f>
        <v>46.859722222223354</v>
      </c>
      <c r="L30" s="9">
        <f>tabSuiviConso[[#This Row],[Date]]-$A$4</f>
        <v>46.859722222223354</v>
      </c>
      <c r="M30" s="2">
        <v>11.7</v>
      </c>
      <c r="N30" s="2">
        <v>12.9</v>
      </c>
      <c r="O30" s="5">
        <f>tabSuiviConso[[#This Row],[Max]]-tabSuiviConso[[#This Row],[Min]]</f>
        <v>1.2000000000000011</v>
      </c>
      <c r="P30" s="21">
        <v>181864</v>
      </c>
      <c r="Q30" s="5">
        <f>IF(ISERROR(tabSuiviConso[[#This Row],[Index HP
kWh]]-P29),"",tabSuiviConso[[#This Row],[Index HP
kWh]]-P29)</f>
        <v>15</v>
      </c>
      <c r="R30" s="5">
        <f>IF(ISERROR(tabSuiviConso[[#This Row],[Date]]-A30),"",tabSuiviConso[[#This Row],[Diff HP
instantannée]]/tabSuiviConso[[#This Row],[Diff jour
Instantané]])</f>
        <v>53.999999999371354</v>
      </c>
      <c r="S30" s="10">
        <f>SUM($Q$4:Q30)</f>
        <v>2105</v>
      </c>
      <c r="T30" s="21">
        <v>120433</v>
      </c>
      <c r="U30" s="5">
        <f>IF(ISERROR(tabSuiviConso[[#This Row],[Index HC_x000D_
kWh]]-T29),"",tabSuiviConso[[#This Row],[Index HC_x000D_
kWh]]-T29)</f>
        <v>0</v>
      </c>
      <c r="V30" s="5">
        <f>IF(ISERROR(tabSuiviConso[[#This Row],[Date]]-A30),"",tabSuiviConso[[#This Row],[Diff HC
instantannée]]/tabSuiviConso[[#This Row],[Diff jour
Instantané]])</f>
        <v>0</v>
      </c>
      <c r="W30" s="10">
        <f>SUM($U$4:U30)</f>
        <v>1001</v>
      </c>
      <c r="X30" s="5">
        <f>tabSuiviConso[[#This Row],[Diff HP
instantannée]]+tabSuiviConso[[#This Row],[Diff HC
instantannée]]</f>
        <v>15</v>
      </c>
      <c r="Y30" s="11">
        <f>tabSuiviConso[[#This Row],[Diff HP
cumul]]+tabSuiviConso[[#This Row],[Diff HC
cumul]]</f>
        <v>3106</v>
      </c>
      <c r="Z30" s="11">
        <f>tabSuiviConso[[#This Row],[HP + HC
instantanné]]/(tabSuiviConso[[#This Row],[Diff jour
Instantané]]*24)</f>
        <v>2.2499999999738067</v>
      </c>
      <c r="AA30" s="11">
        <f>IF(ISERROR(tabSuiviConso[[#This Row],[Date]]-A30),"",tabSuiviConso[[#This Row],[HP + HC
instantanné]]/tabSuiviConso[[#This Row],[Diff jour
Instantané]])</f>
        <v>53.999999999371354</v>
      </c>
      <c r="AB30" s="11">
        <f>tabSuiviConso[[#This Row],[Conso HP + HC / jour_x000D_
Instantané]]*365</f>
        <v>19709.999999770545</v>
      </c>
      <c r="AC30" s="11">
        <f>tabSuiviConso[[#This Row],[HP + HC
cumul]]/(tabSuiviConso[[#This Row],[Diff jour_x000D_
Cumul]]*24)</f>
        <v>2.7617890275348334</v>
      </c>
      <c r="AD30" s="11">
        <f>tabSuiviConso[[#This Row],[HP + HC
cumul]]/tabSuiviConso[[#This Row],[Diff jour_x000D_
Cumul]]</f>
        <v>66.282936660836</v>
      </c>
      <c r="AE30" s="11">
        <f>tabSuiviConso[[#This Row],[Conso HP + HC / jour_x000D_
cumul]]*365</f>
        <v>24193.271881205139</v>
      </c>
    </row>
    <row r="31" spans="1:31" s="23" customFormat="1" x14ac:dyDescent="0.2">
      <c r="A31" s="1">
        <v>44229.977777777778</v>
      </c>
      <c r="B31" s="12">
        <f>YEAR(tabSuiviConso[[#This Row],[Date]])</f>
        <v>2021</v>
      </c>
      <c r="C31" s="14" t="str">
        <f>IF(B32&lt;&gt;tabSuiviConso[[#This Row],[Année]],tabSuiviConso[[#This Row],[Année]],"")</f>
        <v/>
      </c>
      <c r="D31" s="12">
        <f>MONTH(tabSuiviConso[[#This Row],[Date]])</f>
        <v>2</v>
      </c>
      <c r="E31" s="12">
        <f>DAY(tabSuiviConso[[#This Row],[Date]])</f>
        <v>2</v>
      </c>
      <c r="F31" s="12" t="str">
        <f>TEXT(tabSuiviConso[[#This Row],[Date]]-1,"jjjj")</f>
        <v>lundi</v>
      </c>
      <c r="G31" s="12" t="str">
        <f>tabSuiviConso[[#This Row],[Mois]]&amp;"/"&amp;tabSuiviConso[[#This Row],[Année]]</f>
        <v>2/2021</v>
      </c>
      <c r="H31" s="12" t="str">
        <f>tabSuiviConso[[#This Row],[Jour]]&amp;"/"&amp;tabSuiviConso[[#This Row],[Mois]]&amp;"/"&amp;tabSuiviConso[[#This Row],[Année]]</f>
        <v>2/2/2021</v>
      </c>
      <c r="I31" s="8">
        <f>IF(ISERROR(tabSuiviConso[[#This Row],[Date]]-A30),"",tabSuiviConso[[#This Row],[Date]]-A30)</f>
        <v>0.40972222221898846</v>
      </c>
      <c r="J31" s="9">
        <f>IF(ISERROR(tabSuiviConso[[#This Row],[Date]]-A30),"",tabSuiviConso[[#This Row],[Date]]-A30)</f>
        <v>0.40972222221898846</v>
      </c>
      <c r="K31" s="8">
        <f>tabSuiviConso[[#This Row],[Date]]-$A$4</f>
        <v>47.269444444442343</v>
      </c>
      <c r="L31" s="9">
        <f>tabSuiviConso[[#This Row],[Date]]-$A$4</f>
        <v>47.269444444442343</v>
      </c>
      <c r="M31" s="2">
        <v>11.2</v>
      </c>
      <c r="N31" s="2">
        <v>13</v>
      </c>
      <c r="O31" s="5">
        <f>tabSuiviConso[[#This Row],[Max]]-tabSuiviConso[[#This Row],[Min]]</f>
        <v>1.8000000000000007</v>
      </c>
      <c r="P31" s="21">
        <v>181883</v>
      </c>
      <c r="Q31" s="5">
        <f>IF(ISERROR(tabSuiviConso[[#This Row],[Index HP
kWh]]-P30),"",tabSuiviConso[[#This Row],[Index HP
kWh]]-P30)</f>
        <v>19</v>
      </c>
      <c r="R31" s="5">
        <f>IF(ISERROR(tabSuiviConso[[#This Row],[Date]]-A31),"",tabSuiviConso[[#This Row],[Diff HP
instantannée]]/tabSuiviConso[[#This Row],[Diff jour
Instantané]])</f>
        <v>46.372881356298201</v>
      </c>
      <c r="S31" s="10">
        <f>SUM($Q$4:Q31)</f>
        <v>2124</v>
      </c>
      <c r="T31" s="21">
        <v>120435</v>
      </c>
      <c r="U31" s="5">
        <f>IF(ISERROR(tabSuiviConso[[#This Row],[Index HC_x000D_
kWh]]-T30),"",tabSuiviConso[[#This Row],[Index HC_x000D_
kWh]]-T30)</f>
        <v>2</v>
      </c>
      <c r="V31" s="5">
        <f>IF(ISERROR(tabSuiviConso[[#This Row],[Date]]-A31),"",tabSuiviConso[[#This Row],[Diff HC
instantannée]]/tabSuiviConso[[#This Row],[Diff jour
Instantané]])</f>
        <v>4.8813559322419167</v>
      </c>
      <c r="W31" s="10">
        <f>SUM($U$4:U31)</f>
        <v>1003</v>
      </c>
      <c r="X31" s="5">
        <f>tabSuiviConso[[#This Row],[Diff HP
instantannée]]+tabSuiviConso[[#This Row],[Diff HC
instantannée]]</f>
        <v>21</v>
      </c>
      <c r="Y31" s="11">
        <f>tabSuiviConso[[#This Row],[Diff HP
cumul]]+tabSuiviConso[[#This Row],[Diff HC
cumul]]</f>
        <v>3127</v>
      </c>
      <c r="Z31" s="11">
        <f>tabSuiviConso[[#This Row],[HP + HC
instantanné]]/(tabSuiviConso[[#This Row],[Diff jour
Instantané]]*24)</f>
        <v>2.1355932203558385</v>
      </c>
      <c r="AA31" s="11">
        <f>IF(ISERROR(tabSuiviConso[[#This Row],[Date]]-A31),"",tabSuiviConso[[#This Row],[HP + HC
instantanné]]/tabSuiviConso[[#This Row],[Diff jour
Instantané]])</f>
        <v>51.254237288540118</v>
      </c>
      <c r="AB31" s="11">
        <f>tabSuiviConso[[#This Row],[Conso HP + HC / jour_x000D_
Instantané]]*365</f>
        <v>18707.796610317142</v>
      </c>
      <c r="AC31" s="11">
        <f>tabSuiviConso[[#This Row],[HP + HC
cumul]]/(tabSuiviConso[[#This Row],[Diff jour_x000D_
Cumul]]*24)</f>
        <v>2.7563612857731732</v>
      </c>
      <c r="AD31" s="11">
        <f>tabSuiviConso[[#This Row],[HP + HC
cumul]]/tabSuiviConso[[#This Row],[Diff jour_x000D_
Cumul]]</f>
        <v>66.152670858556149</v>
      </c>
      <c r="AE31" s="11">
        <f>tabSuiviConso[[#This Row],[Conso HP + HC / jour_x000D_
cumul]]*365</f>
        <v>24145.724863372994</v>
      </c>
    </row>
    <row r="32" spans="1:31" s="23" customFormat="1" x14ac:dyDescent="0.2">
      <c r="A32" s="1">
        <v>44230.561805555553</v>
      </c>
      <c r="B32" s="12">
        <f>YEAR(tabSuiviConso[[#This Row],[Date]])</f>
        <v>2021</v>
      </c>
      <c r="C32" s="14" t="str">
        <f>IF(B33&lt;&gt;tabSuiviConso[[#This Row],[Année]],tabSuiviConso[[#This Row],[Année]],"")</f>
        <v/>
      </c>
      <c r="D32" s="12">
        <f>MONTH(tabSuiviConso[[#This Row],[Date]])</f>
        <v>2</v>
      </c>
      <c r="E32" s="12">
        <f>DAY(tabSuiviConso[[#This Row],[Date]])</f>
        <v>3</v>
      </c>
      <c r="F32" s="12" t="str">
        <f>TEXT(tabSuiviConso[[#This Row],[Date]]-1,"jjjj")</f>
        <v>mardi</v>
      </c>
      <c r="G32" s="12" t="str">
        <f>tabSuiviConso[[#This Row],[Mois]]&amp;"/"&amp;tabSuiviConso[[#This Row],[Année]]</f>
        <v>2/2021</v>
      </c>
      <c r="H32" s="12" t="str">
        <f>tabSuiviConso[[#This Row],[Jour]]&amp;"/"&amp;tabSuiviConso[[#This Row],[Mois]]&amp;"/"&amp;tabSuiviConso[[#This Row],[Année]]</f>
        <v>3/2/2021</v>
      </c>
      <c r="I32" s="8">
        <f>IF(ISERROR(tabSuiviConso[[#This Row],[Date]]-A31),"",tabSuiviConso[[#This Row],[Date]]-A31)</f>
        <v>0.58402777777519077</v>
      </c>
      <c r="J32" s="9">
        <f>IF(ISERROR(tabSuiviConso[[#This Row],[Date]]-A31),"",tabSuiviConso[[#This Row],[Date]]-A31)</f>
        <v>0.58402777777519077</v>
      </c>
      <c r="K32" s="8">
        <f>tabSuiviConso[[#This Row],[Date]]-$A$4</f>
        <v>47.853472222217533</v>
      </c>
      <c r="L32" s="9">
        <f>tabSuiviConso[[#This Row],[Date]]-$A$4</f>
        <v>47.853472222217533</v>
      </c>
      <c r="M32" s="2">
        <v>9.8000000000000007</v>
      </c>
      <c r="N32" s="2">
        <v>11.9</v>
      </c>
      <c r="O32" s="5">
        <f>tabSuiviConso[[#This Row],[Max]]-tabSuiviConso[[#This Row],[Min]]</f>
        <v>2.0999999999999996</v>
      </c>
      <c r="P32" s="21">
        <v>181900</v>
      </c>
      <c r="Q32" s="5">
        <f>IF(ISERROR(tabSuiviConso[[#This Row],[Index HP
kWh]]-P31),"",tabSuiviConso[[#This Row],[Index HP
kWh]]-P31)</f>
        <v>17</v>
      </c>
      <c r="R32" s="5">
        <f>IF(ISERROR(tabSuiviConso[[#This Row],[Date]]-A32),"",tabSuiviConso[[#This Row],[Diff HP
instantannée]]/tabSuiviConso[[#This Row],[Diff jour
Instantané]])</f>
        <v>29.108204518559379</v>
      </c>
      <c r="S32" s="10">
        <f>SUM($Q$4:Q32)</f>
        <v>2141</v>
      </c>
      <c r="T32" s="21">
        <v>120448</v>
      </c>
      <c r="U32" s="5">
        <f>IF(ISERROR(tabSuiviConso[[#This Row],[Index HC_x000D_
kWh]]-T31),"",tabSuiviConso[[#This Row],[Index HC_x000D_
kWh]]-T31)</f>
        <v>13</v>
      </c>
      <c r="V32" s="5">
        <f>IF(ISERROR(tabSuiviConso[[#This Row],[Date]]-A32),"",tabSuiviConso[[#This Row],[Diff HC
instantannée]]/tabSuiviConso[[#This Row],[Diff jour
Instantané]])</f>
        <v>22.259215220074818</v>
      </c>
      <c r="W32" s="10">
        <f>SUM($U$4:U32)</f>
        <v>1016</v>
      </c>
      <c r="X32" s="5">
        <f>tabSuiviConso[[#This Row],[Diff HP
instantannée]]+tabSuiviConso[[#This Row],[Diff HC
instantannée]]</f>
        <v>30</v>
      </c>
      <c r="Y32" s="11">
        <f>tabSuiviConso[[#This Row],[Diff HP
cumul]]+tabSuiviConso[[#This Row],[Diff HC
cumul]]</f>
        <v>3157</v>
      </c>
      <c r="Z32" s="11">
        <f>tabSuiviConso[[#This Row],[HP + HC
instantanné]]/(tabSuiviConso[[#This Row],[Diff jour
Instantané]]*24)</f>
        <v>2.1403091557764249</v>
      </c>
      <c r="AA32" s="11">
        <f>IF(ISERROR(tabSuiviConso[[#This Row],[Date]]-A32),"",tabSuiviConso[[#This Row],[HP + HC
instantanné]]/tabSuiviConso[[#This Row],[Diff jour
Instantané]])</f>
        <v>51.367419738634197</v>
      </c>
      <c r="AB32" s="11">
        <f>tabSuiviConso[[#This Row],[Conso HP + HC / jour_x000D_
Instantané]]*365</f>
        <v>18749.108204601482</v>
      </c>
      <c r="AC32" s="11">
        <f>tabSuiviConso[[#This Row],[HP + HC
cumul]]/(tabSuiviConso[[#This Row],[Diff jour_x000D_
Cumul]]*24)</f>
        <v>2.7488426765737213</v>
      </c>
      <c r="AD32" s="11">
        <f>tabSuiviConso[[#This Row],[HP + HC
cumul]]/tabSuiviConso[[#This Row],[Diff jour_x000D_
Cumul]]</f>
        <v>65.972224237769311</v>
      </c>
      <c r="AE32" s="11">
        <f>tabSuiviConso[[#This Row],[Conso HP + HC / jour_x000D_
cumul]]*365</f>
        <v>24079.8618467858</v>
      </c>
    </row>
    <row r="33" spans="1:31" s="23" customFormat="1" x14ac:dyDescent="0.2">
      <c r="A33" s="1">
        <v>44230.942361111112</v>
      </c>
      <c r="B33" s="12">
        <f>YEAR(tabSuiviConso[[#This Row],[Date]])</f>
        <v>2021</v>
      </c>
      <c r="C33" s="14" t="str">
        <f>IF(B34&lt;&gt;tabSuiviConso[[#This Row],[Année]],tabSuiviConso[[#This Row],[Année]],"")</f>
        <v/>
      </c>
      <c r="D33" s="12">
        <f>MONTH(tabSuiviConso[[#This Row],[Date]])</f>
        <v>2</v>
      </c>
      <c r="E33" s="12">
        <f>DAY(tabSuiviConso[[#This Row],[Date]])</f>
        <v>3</v>
      </c>
      <c r="F33" s="12" t="str">
        <f>TEXT(tabSuiviConso[[#This Row],[Date]]-1,"jjjj")</f>
        <v>mardi</v>
      </c>
      <c r="G33" s="12" t="str">
        <f>tabSuiviConso[[#This Row],[Mois]]&amp;"/"&amp;tabSuiviConso[[#This Row],[Année]]</f>
        <v>2/2021</v>
      </c>
      <c r="H33" s="12" t="str">
        <f>tabSuiviConso[[#This Row],[Jour]]&amp;"/"&amp;tabSuiviConso[[#This Row],[Mois]]&amp;"/"&amp;tabSuiviConso[[#This Row],[Année]]</f>
        <v>3/2/2021</v>
      </c>
      <c r="I33" s="8">
        <f>IF(ISERROR(tabSuiviConso[[#This Row],[Date]]-A32),"",tabSuiviConso[[#This Row],[Date]]-A32)</f>
        <v>0.38055555555911269</v>
      </c>
      <c r="J33" s="9">
        <f>IF(ISERROR(tabSuiviConso[[#This Row],[Date]]-A32),"",tabSuiviConso[[#This Row],[Date]]-A32)</f>
        <v>0.38055555555911269</v>
      </c>
      <c r="K33" s="8">
        <f>tabSuiviConso[[#This Row],[Date]]-$A$4</f>
        <v>48.234027777776646</v>
      </c>
      <c r="L33" s="9">
        <f>tabSuiviConso[[#This Row],[Date]]-$A$4</f>
        <v>48.234027777776646</v>
      </c>
      <c r="M33" s="2">
        <v>7.7</v>
      </c>
      <c r="N33" s="2">
        <v>12</v>
      </c>
      <c r="O33" s="5">
        <f>tabSuiviConso[[#This Row],[Max]]-tabSuiviConso[[#This Row],[Min]]</f>
        <v>4.3</v>
      </c>
      <c r="P33" s="21">
        <v>181923</v>
      </c>
      <c r="Q33" s="5">
        <f>IF(ISERROR(tabSuiviConso[[#This Row],[Index HP
kWh]]-P32),"",tabSuiviConso[[#This Row],[Index HP
kWh]]-P32)</f>
        <v>23</v>
      </c>
      <c r="R33" s="5">
        <f>IF(ISERROR(tabSuiviConso[[#This Row],[Date]]-A33),"",tabSuiviConso[[#This Row],[Diff HP
instantannée]]/tabSuiviConso[[#This Row],[Diff jour
Instantané]])</f>
        <v>60.437956203814636</v>
      </c>
      <c r="S33" s="10">
        <f>SUM($Q$4:Q33)</f>
        <v>2164</v>
      </c>
      <c r="T33" s="21">
        <v>120448</v>
      </c>
      <c r="U33" s="5">
        <f>IF(ISERROR(tabSuiviConso[[#This Row],[Index HC_x000D_
kWh]]-T32),"",tabSuiviConso[[#This Row],[Index HC_x000D_
kWh]]-T32)</f>
        <v>0</v>
      </c>
      <c r="V33" s="5">
        <f>IF(ISERROR(tabSuiviConso[[#This Row],[Date]]-A33),"",tabSuiviConso[[#This Row],[Diff HC
instantannée]]/tabSuiviConso[[#This Row],[Diff jour
Instantané]])</f>
        <v>0</v>
      </c>
      <c r="W33" s="10">
        <f>SUM($U$4:U33)</f>
        <v>1016</v>
      </c>
      <c r="X33" s="5">
        <f>tabSuiviConso[[#This Row],[Diff HP
instantannée]]+tabSuiviConso[[#This Row],[Diff HC
instantannée]]</f>
        <v>23</v>
      </c>
      <c r="Y33" s="11">
        <f>tabSuiviConso[[#This Row],[Diff HP
cumul]]+tabSuiviConso[[#This Row],[Diff HC
cumul]]</f>
        <v>3180</v>
      </c>
      <c r="Z33" s="11">
        <f>tabSuiviConso[[#This Row],[HP + HC
instantanné]]/(tabSuiviConso[[#This Row],[Diff jour
Instantané]]*24)</f>
        <v>2.5182481751589432</v>
      </c>
      <c r="AA33" s="11">
        <f>IF(ISERROR(tabSuiviConso[[#This Row],[Date]]-A33),"",tabSuiviConso[[#This Row],[HP + HC
instantanné]]/tabSuiviConso[[#This Row],[Diff jour
Instantané]])</f>
        <v>60.437956203814636</v>
      </c>
      <c r="AB33" s="11">
        <f>tabSuiviConso[[#This Row],[Conso HP + HC / jour_x000D_
Instantané]]*365</f>
        <v>22059.854014392342</v>
      </c>
      <c r="AC33" s="11">
        <f>tabSuiviConso[[#This Row],[HP + HC
cumul]]/(tabSuiviConso[[#This Row],[Diff jour_x000D_
Cumul]]*24)</f>
        <v>2.7470233381805214</v>
      </c>
      <c r="AD33" s="11">
        <f>tabSuiviConso[[#This Row],[HP + HC
cumul]]/tabSuiviConso[[#This Row],[Diff jour_x000D_
Cumul]]</f>
        <v>65.92856011633252</v>
      </c>
      <c r="AE33" s="11">
        <f>tabSuiviConso[[#This Row],[Conso HP + HC / jour_x000D_
cumul]]*365</f>
        <v>24063.924442461368</v>
      </c>
    </row>
    <row r="34" spans="1:31" s="23" customFormat="1" x14ac:dyDescent="0.2">
      <c r="A34" s="1">
        <v>44231.351388888892</v>
      </c>
      <c r="B34" s="12">
        <f>YEAR(tabSuiviConso[[#This Row],[Date]])</f>
        <v>2021</v>
      </c>
      <c r="C34" s="14" t="str">
        <f>IF(B35&lt;&gt;tabSuiviConso[[#This Row],[Année]],tabSuiviConso[[#This Row],[Année]],"")</f>
        <v/>
      </c>
      <c r="D34" s="12">
        <f>MONTH(tabSuiviConso[[#This Row],[Date]])</f>
        <v>2</v>
      </c>
      <c r="E34" s="12">
        <f>DAY(tabSuiviConso[[#This Row],[Date]])</f>
        <v>4</v>
      </c>
      <c r="F34" s="12" t="str">
        <f>TEXT(tabSuiviConso[[#This Row],[Date]]-1,"jjjj")</f>
        <v>mercredi</v>
      </c>
      <c r="G34" s="12" t="str">
        <f>tabSuiviConso[[#This Row],[Mois]]&amp;"/"&amp;tabSuiviConso[[#This Row],[Année]]</f>
        <v>2/2021</v>
      </c>
      <c r="H34" s="12" t="str">
        <f>tabSuiviConso[[#This Row],[Jour]]&amp;"/"&amp;tabSuiviConso[[#This Row],[Mois]]&amp;"/"&amp;tabSuiviConso[[#This Row],[Année]]</f>
        <v>4/2/2021</v>
      </c>
      <c r="I34" s="8">
        <f>IF(ISERROR(tabSuiviConso[[#This Row],[Date]]-A33),"",tabSuiviConso[[#This Row],[Date]]-A33)</f>
        <v>0.40902777777955635</v>
      </c>
      <c r="J34" s="9">
        <f>IF(ISERROR(tabSuiviConso[[#This Row],[Date]]-A33),"",tabSuiviConso[[#This Row],[Date]]-A33)</f>
        <v>0.40902777777955635</v>
      </c>
      <c r="K34" s="8">
        <f>tabSuiviConso[[#This Row],[Date]]-$A$4</f>
        <v>48.643055555556202</v>
      </c>
      <c r="L34" s="9">
        <f>tabSuiviConso[[#This Row],[Date]]-$A$4</f>
        <v>48.643055555556202</v>
      </c>
      <c r="M34" s="2">
        <v>7</v>
      </c>
      <c r="N34" s="2">
        <v>8.6999999999999993</v>
      </c>
      <c r="O34" s="5">
        <f>tabSuiviConso[[#This Row],[Max]]-tabSuiviConso[[#This Row],[Min]]</f>
        <v>1.6999999999999993</v>
      </c>
      <c r="P34" s="21">
        <v>181928</v>
      </c>
      <c r="Q34" s="5">
        <f>IF(ISERROR(tabSuiviConso[[#This Row],[Index HP
kWh]]-P33),"",tabSuiviConso[[#This Row],[Index HP
kWh]]-P33)</f>
        <v>5</v>
      </c>
      <c r="R34" s="5">
        <f>IF(ISERROR(tabSuiviConso[[#This Row],[Date]]-A34),"",tabSuiviConso[[#This Row],[Diff HP
instantannée]]/tabSuiviConso[[#This Row],[Diff jour
Instantané]])</f>
        <v>12.224108658690479</v>
      </c>
      <c r="S34" s="10">
        <f>SUM($Q$4:Q34)</f>
        <v>2169</v>
      </c>
      <c r="T34" s="21">
        <v>120464</v>
      </c>
      <c r="U34" s="5">
        <f>IF(ISERROR(tabSuiviConso[[#This Row],[Index HC_x000D_
kWh]]-T33),"",tabSuiviConso[[#This Row],[Index HC_x000D_
kWh]]-T33)</f>
        <v>16</v>
      </c>
      <c r="V34" s="5">
        <f>IF(ISERROR(tabSuiviConso[[#This Row],[Date]]-A34),"",tabSuiviConso[[#This Row],[Diff HC
instantannée]]/tabSuiviConso[[#This Row],[Diff jour
Instantané]])</f>
        <v>39.117147707809536</v>
      </c>
      <c r="W34" s="10">
        <f>SUM($U$4:U34)</f>
        <v>1032</v>
      </c>
      <c r="X34" s="5">
        <f>tabSuiviConso[[#This Row],[Diff HP
instantannée]]+tabSuiviConso[[#This Row],[Diff HC
instantannée]]</f>
        <v>21</v>
      </c>
      <c r="Y34" s="11">
        <f>tabSuiviConso[[#This Row],[Diff HP
cumul]]+tabSuiviConso[[#This Row],[Diff HC
cumul]]</f>
        <v>3201</v>
      </c>
      <c r="Z34" s="11">
        <f>tabSuiviConso[[#This Row],[HP + HC
instantanné]]/(tabSuiviConso[[#This Row],[Diff jour
Instantané]]*24)</f>
        <v>2.1392190152708337</v>
      </c>
      <c r="AA34" s="11">
        <f>IF(ISERROR(tabSuiviConso[[#This Row],[Date]]-A34),"",tabSuiviConso[[#This Row],[HP + HC
instantanné]]/tabSuiviConso[[#This Row],[Diff jour
Instantané]])</f>
        <v>51.341256366500012</v>
      </c>
      <c r="AB34" s="11">
        <f>tabSuiviConso[[#This Row],[Conso HP + HC / jour_x000D_
Instantané]]*365</f>
        <v>18739.558573772505</v>
      </c>
      <c r="AC34" s="11">
        <f>tabSuiviConso[[#This Row],[HP + HC
cumul]]/(tabSuiviConso[[#This Row],[Diff jour_x000D_
Cumul]]*24)</f>
        <v>2.7419124575278739</v>
      </c>
      <c r="AD34" s="11">
        <f>tabSuiviConso[[#This Row],[HP + HC
cumul]]/tabSuiviConso[[#This Row],[Diff jour_x000D_
Cumul]]</f>
        <v>65.805898980668971</v>
      </c>
      <c r="AE34" s="11">
        <f>tabSuiviConso[[#This Row],[Conso HP + HC / jour_x000D_
cumul]]*365</f>
        <v>24019.153127944173</v>
      </c>
    </row>
    <row r="35" spans="1:31" s="23" customFormat="1" x14ac:dyDescent="0.2">
      <c r="A35" s="1">
        <v>44231.73541666667</v>
      </c>
      <c r="B35" s="12">
        <f>YEAR(tabSuiviConso[[#This Row],[Date]])</f>
        <v>2021</v>
      </c>
      <c r="C35" s="14" t="str">
        <f>IF(B36&lt;&gt;tabSuiviConso[[#This Row],[Année]],tabSuiviConso[[#This Row],[Année]],"")</f>
        <v/>
      </c>
      <c r="D35" s="12">
        <f>MONTH(tabSuiviConso[[#This Row],[Date]])</f>
        <v>2</v>
      </c>
      <c r="E35" s="12">
        <f>DAY(tabSuiviConso[[#This Row],[Date]])</f>
        <v>4</v>
      </c>
      <c r="F35" s="12" t="str">
        <f>TEXT(tabSuiviConso[[#This Row],[Date]]-1,"jjjj")</f>
        <v>mercredi</v>
      </c>
      <c r="G35" s="12" t="str">
        <f>tabSuiviConso[[#This Row],[Mois]]&amp;"/"&amp;tabSuiviConso[[#This Row],[Année]]</f>
        <v>2/2021</v>
      </c>
      <c r="H35" s="12" t="str">
        <f>tabSuiviConso[[#This Row],[Jour]]&amp;"/"&amp;tabSuiviConso[[#This Row],[Mois]]&amp;"/"&amp;tabSuiviConso[[#This Row],[Année]]</f>
        <v>4/2/2021</v>
      </c>
      <c r="I35" s="8">
        <f>IF(ISERROR(tabSuiviConso[[#This Row],[Date]]-A34),"",tabSuiviConso[[#This Row],[Date]]-A34)</f>
        <v>0.38402777777810115</v>
      </c>
      <c r="J35" s="9">
        <f>IF(ISERROR(tabSuiviConso[[#This Row],[Date]]-A34),"",tabSuiviConso[[#This Row],[Date]]-A34)</f>
        <v>0.38402777777810115</v>
      </c>
      <c r="K35" s="8">
        <f>tabSuiviConso[[#This Row],[Date]]-$A$4</f>
        <v>49.027083333334303</v>
      </c>
      <c r="L35" s="9">
        <f>tabSuiviConso[[#This Row],[Date]]-$A$4</f>
        <v>49.027083333334303</v>
      </c>
      <c r="M35" s="2">
        <v>8.4</v>
      </c>
      <c r="N35" s="2">
        <v>12.9</v>
      </c>
      <c r="O35" s="5">
        <f>tabSuiviConso[[#This Row],[Max]]-tabSuiviConso[[#This Row],[Min]]</f>
        <v>4.5</v>
      </c>
      <c r="P35" s="21">
        <v>181951</v>
      </c>
      <c r="Q35" s="5">
        <f>IF(ISERROR(tabSuiviConso[[#This Row],[Index HP
kWh]]-P34),"",tabSuiviConso[[#This Row],[Index HP
kWh]]-P34)</f>
        <v>23</v>
      </c>
      <c r="R35" s="5">
        <f>IF(ISERROR(tabSuiviConso[[#This Row],[Date]]-A35),"",tabSuiviConso[[#This Row],[Diff HP
instantannée]]/tabSuiviConso[[#This Row],[Diff jour
Instantané]])</f>
        <v>59.891500904108696</v>
      </c>
      <c r="S35" s="10">
        <f>SUM($Q$4:Q35)</f>
        <v>2192</v>
      </c>
      <c r="T35" s="21">
        <v>120464</v>
      </c>
      <c r="U35" s="5">
        <f>IF(ISERROR(tabSuiviConso[[#This Row],[Index HC_x000D_
kWh]]-T34),"",tabSuiviConso[[#This Row],[Index HC_x000D_
kWh]]-T34)</f>
        <v>0</v>
      </c>
      <c r="V35" s="5">
        <f>IF(ISERROR(tabSuiviConso[[#This Row],[Date]]-A35),"",tabSuiviConso[[#This Row],[Diff HC
instantannée]]/tabSuiviConso[[#This Row],[Diff jour
Instantané]])</f>
        <v>0</v>
      </c>
      <c r="W35" s="10">
        <f>SUM($U$4:U35)</f>
        <v>1032</v>
      </c>
      <c r="X35" s="5">
        <f>tabSuiviConso[[#This Row],[Diff HP
instantannée]]+tabSuiviConso[[#This Row],[Diff HC
instantannée]]</f>
        <v>23</v>
      </c>
      <c r="Y35" s="11">
        <f>tabSuiviConso[[#This Row],[Diff HP
cumul]]+tabSuiviConso[[#This Row],[Diff HC
cumul]]</f>
        <v>3224</v>
      </c>
      <c r="Z35" s="11">
        <f>tabSuiviConso[[#This Row],[HP + HC
instantanné]]/(tabSuiviConso[[#This Row],[Diff jour
Instantané]]*24)</f>
        <v>2.4954792043378626</v>
      </c>
      <c r="AA35" s="11">
        <f>IF(ISERROR(tabSuiviConso[[#This Row],[Date]]-A35),"",tabSuiviConso[[#This Row],[HP + HC
instantanné]]/tabSuiviConso[[#This Row],[Diff jour
Instantané]])</f>
        <v>59.891500904108696</v>
      </c>
      <c r="AB35" s="11">
        <f>tabSuiviConso[[#This Row],[Conso HP + HC / jour_x000D_
Instantané]]*365</f>
        <v>21860.397829999674</v>
      </c>
      <c r="AC35" s="11">
        <f>tabSuiviConso[[#This Row],[HP + HC
cumul]]/(tabSuiviConso[[#This Row],[Diff jour_x000D_
Cumul]]*24)</f>
        <v>2.7399821527216557</v>
      </c>
      <c r="AD35" s="11">
        <f>tabSuiviConso[[#This Row],[HP + HC
cumul]]/tabSuiviConso[[#This Row],[Diff jour_x000D_
Cumul]]</f>
        <v>65.75957166531974</v>
      </c>
      <c r="AE35" s="11">
        <f>tabSuiviConso[[#This Row],[Conso HP + HC / jour_x000D_
cumul]]*365</f>
        <v>24002.243657841704</v>
      </c>
    </row>
    <row r="36" spans="1:31" s="23" customFormat="1" x14ac:dyDescent="0.2">
      <c r="A36" s="1">
        <v>44232.367361111108</v>
      </c>
      <c r="B36" s="12">
        <f>YEAR(tabSuiviConso[[#This Row],[Date]])</f>
        <v>2021</v>
      </c>
      <c r="C36" s="14" t="str">
        <f>IF(B37&lt;&gt;tabSuiviConso[[#This Row],[Année]],tabSuiviConso[[#This Row],[Année]],"")</f>
        <v/>
      </c>
      <c r="D36" s="12">
        <f>MONTH(tabSuiviConso[[#This Row],[Date]])</f>
        <v>2</v>
      </c>
      <c r="E36" s="12">
        <f>DAY(tabSuiviConso[[#This Row],[Date]])</f>
        <v>5</v>
      </c>
      <c r="F36" s="12" t="str">
        <f>TEXT(tabSuiviConso[[#This Row],[Date]]-1,"jjjj")</f>
        <v>jeudi</v>
      </c>
      <c r="G36" s="12" t="str">
        <f>tabSuiviConso[[#This Row],[Mois]]&amp;"/"&amp;tabSuiviConso[[#This Row],[Année]]</f>
        <v>2/2021</v>
      </c>
      <c r="H36" s="12" t="str">
        <f>tabSuiviConso[[#This Row],[Jour]]&amp;"/"&amp;tabSuiviConso[[#This Row],[Mois]]&amp;"/"&amp;tabSuiviConso[[#This Row],[Année]]</f>
        <v>5/2/2021</v>
      </c>
      <c r="I36" s="8">
        <f>IF(ISERROR(tabSuiviConso[[#This Row],[Date]]-A35),"",tabSuiviConso[[#This Row],[Date]]-A35)</f>
        <v>0.63194444443797693</v>
      </c>
      <c r="J36" s="9">
        <f>IF(ISERROR(tabSuiviConso[[#This Row],[Date]]-A35),"",tabSuiviConso[[#This Row],[Date]]-A35)</f>
        <v>0.63194444443797693</v>
      </c>
      <c r="K36" s="8">
        <f>tabSuiviConso[[#This Row],[Date]]-$A$4</f>
        <v>49.65902777777228</v>
      </c>
      <c r="L36" s="9">
        <f>tabSuiviConso[[#This Row],[Date]]-$A$4</f>
        <v>49.65902777777228</v>
      </c>
      <c r="M36" s="2">
        <v>6.9</v>
      </c>
      <c r="N36" s="2">
        <v>10.7</v>
      </c>
      <c r="O36" s="5">
        <f>tabSuiviConso[[#This Row],[Max]]-tabSuiviConso[[#This Row],[Min]]</f>
        <v>3.7999999999999989</v>
      </c>
      <c r="P36" s="21">
        <v>181968</v>
      </c>
      <c r="Q36" s="5">
        <f>IF(ISERROR(tabSuiviConso[[#This Row],[Index HP
kWh]]-P35),"",tabSuiviConso[[#This Row],[Index HP
kWh]]-P35)</f>
        <v>17</v>
      </c>
      <c r="R36" s="5">
        <f>IF(ISERROR(tabSuiviConso[[#This Row],[Date]]-A36),"",tabSuiviConso[[#This Row],[Diff HP
instantannée]]/tabSuiviConso[[#This Row],[Diff jour
Instantané]])</f>
        <v>26.901098901374215</v>
      </c>
      <c r="S36" s="10">
        <f>SUM($Q$4:Q36)</f>
        <v>2209</v>
      </c>
      <c r="T36" s="21">
        <v>120482</v>
      </c>
      <c r="U36" s="5">
        <f>IF(ISERROR(tabSuiviConso[[#This Row],[Index HC_x000D_
kWh]]-T35),"",tabSuiviConso[[#This Row],[Index HC_x000D_
kWh]]-T35)</f>
        <v>18</v>
      </c>
      <c r="V36" s="5">
        <f>IF(ISERROR(tabSuiviConso[[#This Row],[Date]]-A36),"",tabSuiviConso[[#This Row],[Diff HC
instantannée]]/tabSuiviConso[[#This Row],[Diff jour
Instantané]])</f>
        <v>28.483516483807993</v>
      </c>
      <c r="W36" s="10">
        <f>SUM($U$4:U36)</f>
        <v>1050</v>
      </c>
      <c r="X36" s="5">
        <f>tabSuiviConso[[#This Row],[Diff HP
instantannée]]+tabSuiviConso[[#This Row],[Diff HC
instantannée]]</f>
        <v>35</v>
      </c>
      <c r="Y36" s="11">
        <f>tabSuiviConso[[#This Row],[Diff HP
cumul]]+tabSuiviConso[[#This Row],[Diff HC
cumul]]</f>
        <v>3259</v>
      </c>
      <c r="Z36" s="11">
        <f>tabSuiviConso[[#This Row],[HP + HC
instantanné]]/(tabSuiviConso[[#This Row],[Diff jour
Instantané]]*24)</f>
        <v>2.3076923077159255</v>
      </c>
      <c r="AA36" s="11">
        <f>IF(ISERROR(tabSuiviConso[[#This Row],[Date]]-A36),"",tabSuiviConso[[#This Row],[HP + HC
instantanné]]/tabSuiviConso[[#This Row],[Diff jour
Instantané]])</f>
        <v>55.384615385182208</v>
      </c>
      <c r="AB36" s="11">
        <f>tabSuiviConso[[#This Row],[Conso HP + HC / jour_x000D_
Instantané]]*365</f>
        <v>20215.384615591505</v>
      </c>
      <c r="AC36" s="11">
        <f>tabSuiviConso[[#This Row],[HP + HC
cumul]]/(tabSuiviConso[[#This Row],[Diff jour_x000D_
Cumul]]*24)</f>
        <v>2.7344809744231027</v>
      </c>
      <c r="AD36" s="11">
        <f>tabSuiviConso[[#This Row],[HP + HC
cumul]]/tabSuiviConso[[#This Row],[Diff jour_x000D_
Cumul]]</f>
        <v>65.627543386154457</v>
      </c>
      <c r="AE36" s="11">
        <f>tabSuiviConso[[#This Row],[Conso HP + HC / jour_x000D_
cumul]]*365</f>
        <v>23954.053335946377</v>
      </c>
    </row>
    <row r="37" spans="1:31" s="23" customFormat="1" x14ac:dyDescent="0.2">
      <c r="A37" s="1">
        <v>44232.765277777777</v>
      </c>
      <c r="B37" s="12">
        <f>YEAR(tabSuiviConso[[#This Row],[Date]])</f>
        <v>2021</v>
      </c>
      <c r="C37" s="14" t="e">
        <f>IF(#REF!&lt;&gt;tabSuiviConso[[#This Row],[Année]],tabSuiviConso[[#This Row],[Année]],"")</f>
        <v>#REF!</v>
      </c>
      <c r="D37" s="12">
        <f>MONTH(tabSuiviConso[[#This Row],[Date]])</f>
        <v>2</v>
      </c>
      <c r="E37" s="12">
        <f>DAY(tabSuiviConso[[#This Row],[Date]])</f>
        <v>5</v>
      </c>
      <c r="F37" s="12" t="str">
        <f>TEXT(tabSuiviConso[[#This Row],[Date]]-1,"jjjj")</f>
        <v>jeudi</v>
      </c>
      <c r="G37" s="12" t="str">
        <f>tabSuiviConso[[#This Row],[Mois]]&amp;"/"&amp;tabSuiviConso[[#This Row],[Année]]</f>
        <v>2/2021</v>
      </c>
      <c r="H37" s="12" t="str">
        <f>tabSuiviConso[[#This Row],[Jour]]&amp;"/"&amp;tabSuiviConso[[#This Row],[Mois]]&amp;"/"&amp;tabSuiviConso[[#This Row],[Année]]</f>
        <v>5/2/2021</v>
      </c>
      <c r="I37" s="8">
        <f>IF(ISERROR(tabSuiviConso[[#This Row],[Date]]-A36),"",tabSuiviConso[[#This Row],[Date]]-A36)</f>
        <v>0.39791666666860692</v>
      </c>
      <c r="J37" s="9">
        <f>IF(ISERROR(tabSuiviConso[[#This Row],[Date]]-A36),"",tabSuiviConso[[#This Row],[Date]]-A36)</f>
        <v>0.39791666666860692</v>
      </c>
      <c r="K37" s="8">
        <f>tabSuiviConso[[#This Row],[Date]]-$A$4</f>
        <v>50.056944444440887</v>
      </c>
      <c r="L37" s="9">
        <f>tabSuiviConso[[#This Row],[Date]]-$A$4</f>
        <v>50.056944444440887</v>
      </c>
      <c r="M37" s="2"/>
      <c r="N37" s="2"/>
      <c r="O37" s="5">
        <f>tabSuiviConso[[#This Row],[Max]]-tabSuiviConso[[#This Row],[Min]]</f>
        <v>0</v>
      </c>
      <c r="P37" s="21">
        <v>181989</v>
      </c>
      <c r="Q37" s="5">
        <f>IF(ISERROR(tabSuiviConso[[#This Row],[Index HP
kWh]]-P36),"",tabSuiviConso[[#This Row],[Index HP
kWh]]-P36)</f>
        <v>21</v>
      </c>
      <c r="R37" s="5">
        <f>IF(ISERROR(tabSuiviConso[[#This Row],[Date]]-A37),"",tabSuiviConso[[#This Row],[Diff HP
instantannée]]/tabSuiviConso[[#This Row],[Diff jour
Instantané]])</f>
        <v>52.774869109690314</v>
      </c>
      <c r="S37" s="32">
        <f>SUM($Q$4:Q41)</f>
        <v>-179759</v>
      </c>
      <c r="T37" s="21">
        <v>120482</v>
      </c>
      <c r="U37" s="5">
        <f>IF(ISERROR(tabSuiviConso[[#This Row],[Index HC_x000D_
kWh]]-T36),"",tabSuiviConso[[#This Row],[Index HC_x000D_
kWh]]-T36)</f>
        <v>0</v>
      </c>
      <c r="V37" s="5">
        <f>IF(ISERROR(tabSuiviConso[[#This Row],[Date]]-A37),"",tabSuiviConso[[#This Row],[Diff HC
instantannée]]/tabSuiviConso[[#This Row],[Diff jour
Instantané]])</f>
        <v>0</v>
      </c>
      <c r="W37" s="32">
        <f>SUM($U$4:U41)</f>
        <v>-119432</v>
      </c>
      <c r="X37" s="5">
        <f>tabSuiviConso[[#This Row],[Diff HP
instantannée]]+tabSuiviConso[[#This Row],[Diff HC
instantannée]]</f>
        <v>21</v>
      </c>
      <c r="Y37" s="11">
        <f>tabSuiviConso[[#This Row],[Diff HP
cumul]]+tabSuiviConso[[#This Row],[Diff HC
cumul]]</f>
        <v>-299191</v>
      </c>
      <c r="Z37" s="11">
        <f>tabSuiviConso[[#This Row],[HP + HC
instantanné]]/(tabSuiviConso[[#This Row],[Diff jour
Instantané]]*24)</f>
        <v>2.1989528795704296</v>
      </c>
      <c r="AA37" s="11">
        <f>IF(ISERROR(tabSuiviConso[[#This Row],[Date]]-A37),"",tabSuiviConso[[#This Row],[HP + HC
instantanné]]/tabSuiviConso[[#This Row],[Diff jour
Instantané]])</f>
        <v>52.774869109690314</v>
      </c>
      <c r="AB37" s="11">
        <f>tabSuiviConso[[#This Row],[Conso HP + HC / jour_x000D_
Instantané]]*365</f>
        <v>19262.827225036966</v>
      </c>
      <c r="AC37" s="11">
        <f>tabSuiviConso[[#This Row],[HP + HC
cumul]]/(tabSuiviConso[[#This Row],[Diff jour_x000D_
Cumul]]*24)</f>
        <v>-249.04220193670091</v>
      </c>
      <c r="AD37" s="11">
        <f>tabSuiviConso[[#This Row],[HP + HC
cumul]]/tabSuiviConso[[#This Row],[Diff jour_x000D_
Cumul]]</f>
        <v>-5977.0128464808222</v>
      </c>
      <c r="AE37" s="11">
        <f>tabSuiviConso[[#This Row],[Conso HP + HC / jour_x000D_
cumul]]*365</f>
        <v>-2181609.6889655003</v>
      </c>
    </row>
    <row r="38" spans="1:31" x14ac:dyDescent="0.2">
      <c r="A38" s="1">
        <v>44909.321527777778</v>
      </c>
      <c r="B38" s="12">
        <f>YEAR(tabSuiviConso[[#This Row],[Date]])</f>
        <v>2022</v>
      </c>
      <c r="C38" s="12" t="str">
        <f>IF(B39&lt;&gt;tabSuiviConso[[#This Row],[Année]],tabSuiviConso[[#This Row],[Année]],"")</f>
        <v/>
      </c>
      <c r="D38" s="12">
        <f>MONTH(tabSuiviConso[[#This Row],[Date]])</f>
        <v>12</v>
      </c>
      <c r="E38" s="12">
        <f>DAY(tabSuiviConso[[#This Row],[Date]])</f>
        <v>14</v>
      </c>
      <c r="F38" s="12" t="str">
        <f>TEXT(tabSuiviConso[[#This Row],[Date]]-1,"jjjj")</f>
        <v>mardi</v>
      </c>
      <c r="G38" s="12" t="str">
        <f>tabSuiviConso[[#This Row],[Mois]]&amp;"/"&amp;tabSuiviConso[[#This Row],[Année]]</f>
        <v>12/2022</v>
      </c>
      <c r="H38" s="14" t="str">
        <f>tabSuiviConso[[#This Row],[Jour]]&amp;"/"&amp;tabSuiviConso[[#This Row],[Mois]]&amp;"/"&amp;tabSuiviConso[[#This Row],[Année]]</f>
        <v>14/12/2022</v>
      </c>
      <c r="I38" s="8">
        <f>IF(ISERROR(tabSuiviConso[[#This Row],[Date]]-A37),"",tabSuiviConso[[#This Row],[Date]]-A37)</f>
        <v>676.55625000000146</v>
      </c>
      <c r="J38" s="9">
        <f>IF(ISERROR(tabSuiviConso[[#This Row],[Date]]-A37),"",tabSuiviConso[[#This Row],[Date]]-A37)</f>
        <v>676.55625000000146</v>
      </c>
      <c r="K38" s="8">
        <f>tabSuiviConso[[#This Row],[Date]]-$A$4</f>
        <v>726.61319444444234</v>
      </c>
      <c r="L38" s="9">
        <f>tabSuiviConso[[#This Row],[Date]]-$A$4</f>
        <v>726.61319444444234</v>
      </c>
      <c r="O38" s="5">
        <f>tabSuiviConso[[#This Row],[Max]]-tabSuiviConso[[#This Row],[Min]]</f>
        <v>0</v>
      </c>
      <c r="P38" s="21"/>
      <c r="Q38" s="5">
        <f>IF(ISERROR(tabSuiviConso[[#This Row],[Index HP
kWh]]-P37),"",tabSuiviConso[[#This Row],[Index HP
kWh]]-P37)</f>
        <v>-181989</v>
      </c>
      <c r="R38" s="5">
        <f>IF(ISERROR(tabSuiviConso[[#This Row],[Date]]-A38),"",tabSuiviConso[[#This Row],[Diff HP
instantannée]]/tabSuiviConso[[#This Row],[Diff jour
Instantané]])</f>
        <v>-268.99315467117424</v>
      </c>
      <c r="S38" s="5">
        <f>SUM($Q$4:Q38)</f>
        <v>-179759</v>
      </c>
      <c r="T38" s="21"/>
      <c r="U38" s="5">
        <f>IF(ISERROR(tabSuiviConso[[#This Row],[Index HC_x000D_
kWh]]-T37),"",tabSuiviConso[[#This Row],[Index HC_x000D_
kWh]]-T37)</f>
        <v>-120482</v>
      </c>
      <c r="V38" s="5">
        <f>IF(ISERROR(tabSuiviConso[[#This Row],[Date]]-A38),"",tabSuiviConso[[#This Row],[Diff HC
instantannée]]/tabSuiviConso[[#This Row],[Diff jour
Instantané]])</f>
        <v>-178.08127557760309</v>
      </c>
      <c r="W38" s="5">
        <f>SUM($U$4:U38)</f>
        <v>-119432</v>
      </c>
      <c r="X38" s="5">
        <f>tabSuiviConso[[#This Row],[Diff HP
instantannée]]+tabSuiviConso[[#This Row],[Diff HC
instantannée]]</f>
        <v>-302471</v>
      </c>
      <c r="Y38" s="5">
        <f>tabSuiviConso[[#This Row],[Diff HP
cumul]]+tabSuiviConso[[#This Row],[Diff HC
cumul]]</f>
        <v>-299191</v>
      </c>
      <c r="Z38" s="5">
        <f>tabSuiviConso[[#This Row],[HP + HC
instantanné]]/(tabSuiviConso[[#This Row],[Diff jour
Instantané]]*24)</f>
        <v>-18.628101260365721</v>
      </c>
      <c r="AA38" s="5">
        <f>IF(ISERROR(tabSuiviConso[[#This Row],[Date]]-A38),"",tabSuiviConso[[#This Row],[HP + HC
instantanné]]/tabSuiviConso[[#This Row],[Diff jour
Instantané]])</f>
        <v>-447.07443024877733</v>
      </c>
      <c r="AB38" s="5">
        <f>tabSuiviConso[[#This Row],[Conso HP + HC / jour_x000D_
Instantané]]*365</f>
        <v>-163182.16704080373</v>
      </c>
      <c r="AC38" s="5">
        <f>tabSuiviConso[[#This Row],[HP + HC
cumul]]/(tabSuiviConso[[#This Row],[Diff jour_x000D_
Cumul]]*24)</f>
        <v>-17.156709734948052</v>
      </c>
      <c r="AD38" s="5">
        <f>tabSuiviConso[[#This Row],[HP + HC
cumul]]/tabSuiviConso[[#This Row],[Diff jour_x000D_
Cumul]]</f>
        <v>-411.7610336387533</v>
      </c>
      <c r="AE38" s="5">
        <f>tabSuiviConso[[#This Row],[Conso HP + HC / jour_x000D_
cumul]]*365</f>
        <v>-150292.77727814496</v>
      </c>
    </row>
    <row r="39" spans="1:31" x14ac:dyDescent="0.2">
      <c r="A39" s="1">
        <v>44910.34097222222</v>
      </c>
      <c r="B39" s="12">
        <f>YEAR(tabSuiviConso[[#This Row],[Date]])</f>
        <v>2022</v>
      </c>
      <c r="C39" s="12" t="str">
        <f>IF(B40&lt;&gt;tabSuiviConso[[#This Row],[Année]],tabSuiviConso[[#This Row],[Année]],"")</f>
        <v/>
      </c>
      <c r="D39" s="12">
        <f>MONTH(tabSuiviConso[[#This Row],[Date]])</f>
        <v>12</v>
      </c>
      <c r="E39" s="12">
        <f>DAY(tabSuiviConso[[#This Row],[Date]])</f>
        <v>15</v>
      </c>
      <c r="F39" s="12" t="str">
        <f>TEXT(tabSuiviConso[[#This Row],[Date]]-1,"jjjj")</f>
        <v>mercredi</v>
      </c>
      <c r="G39" s="12" t="str">
        <f>tabSuiviConso[[#This Row],[Mois]]&amp;"/"&amp;tabSuiviConso[[#This Row],[Année]]</f>
        <v>12/2022</v>
      </c>
      <c r="H39" s="14" t="str">
        <f>tabSuiviConso[[#This Row],[Jour]]&amp;"/"&amp;tabSuiviConso[[#This Row],[Mois]]&amp;"/"&amp;tabSuiviConso[[#This Row],[Année]]</f>
        <v>15/12/2022</v>
      </c>
      <c r="I39" s="8">
        <f>IF(ISERROR(tabSuiviConso[[#This Row],[Date]]-A38),"",tabSuiviConso[[#This Row],[Date]]-A38)</f>
        <v>1.0194444444423425</v>
      </c>
      <c r="J39" s="9">
        <f>IF(ISERROR(tabSuiviConso[[#This Row],[Date]]-A38),"",tabSuiviConso[[#This Row],[Date]]-A38)</f>
        <v>1.0194444444423425</v>
      </c>
      <c r="K39" s="8">
        <f>tabSuiviConso[[#This Row],[Date]]-$A$4</f>
        <v>727.63263888888469</v>
      </c>
      <c r="L39" s="9">
        <f>tabSuiviConso[[#This Row],[Date]]-$A$4</f>
        <v>727.63263888888469</v>
      </c>
      <c r="O39" s="5">
        <f>tabSuiviConso[[#This Row],[Max]]-tabSuiviConso[[#This Row],[Min]]</f>
        <v>0</v>
      </c>
      <c r="P39" s="21"/>
      <c r="Q39" s="5">
        <f>IF(ISERROR(tabSuiviConso[[#This Row],[Index HP
kWh]]-P38),"",tabSuiviConso[[#This Row],[Index HP
kWh]]-P38)</f>
        <v>0</v>
      </c>
      <c r="R39" s="5">
        <f>IF(ISERROR(tabSuiviConso[[#This Row],[Date]]-A39),"",tabSuiviConso[[#This Row],[Diff HP
instantannée]]/tabSuiviConso[[#This Row],[Diff jour
Instantané]])</f>
        <v>0</v>
      </c>
      <c r="S39" s="5">
        <f>SUM($Q$4:Q39)</f>
        <v>-179759</v>
      </c>
      <c r="T39" s="21"/>
      <c r="U39" s="5">
        <f>IF(ISERROR(tabSuiviConso[[#This Row],[Index HC_x000D_
kWh]]-T38),"",tabSuiviConso[[#This Row],[Index HC_x000D_
kWh]]-T38)</f>
        <v>0</v>
      </c>
      <c r="V39" s="5">
        <f>IF(ISERROR(tabSuiviConso[[#This Row],[Date]]-A39),"",tabSuiviConso[[#This Row],[Diff HC
instantannée]]/tabSuiviConso[[#This Row],[Diff jour
Instantané]])</f>
        <v>0</v>
      </c>
      <c r="W39" s="5">
        <f>SUM($U$4:U39)</f>
        <v>-119432</v>
      </c>
      <c r="X39" s="5">
        <f>tabSuiviConso[[#This Row],[Diff HP
instantannée]]+tabSuiviConso[[#This Row],[Diff HC
instantannée]]</f>
        <v>0</v>
      </c>
      <c r="Y39" s="5">
        <f>tabSuiviConso[[#This Row],[Diff HP
cumul]]+tabSuiviConso[[#This Row],[Diff HC
cumul]]</f>
        <v>-299191</v>
      </c>
      <c r="Z39" s="5">
        <f>tabSuiviConso[[#This Row],[HP + HC
instantanné]]/(tabSuiviConso[[#This Row],[Diff jour
Instantané]]*24)</f>
        <v>0</v>
      </c>
      <c r="AA39" s="5">
        <f>IF(ISERROR(tabSuiviConso[[#This Row],[Date]]-A39),"",tabSuiviConso[[#This Row],[HP + HC
instantanné]]/tabSuiviConso[[#This Row],[Diff jour
Instantané]])</f>
        <v>0</v>
      </c>
      <c r="AB39" s="5">
        <f>tabSuiviConso[[#This Row],[Conso HP + HC / jour_x000D_
Instantané]]*365</f>
        <v>0</v>
      </c>
      <c r="AC39" s="5">
        <f>tabSuiviConso[[#This Row],[HP + HC
cumul]]/(tabSuiviConso[[#This Row],[Diff jour_x000D_
Cumul]]*24)</f>
        <v>-17.132672450899182</v>
      </c>
      <c r="AD39" s="5">
        <f>tabSuiviConso[[#This Row],[HP + HC
cumul]]/tabSuiviConso[[#This Row],[Diff jour_x000D_
Cumul]]</f>
        <v>-411.18413882158035</v>
      </c>
      <c r="AE39" s="5">
        <f>tabSuiviConso[[#This Row],[Conso HP + HC / jour_x000D_
cumul]]*365</f>
        <v>-150082.21066987683</v>
      </c>
    </row>
    <row r="40" spans="1:31" x14ac:dyDescent="0.2">
      <c r="A40" s="1">
        <v>44910.34097222222</v>
      </c>
      <c r="B40" s="12">
        <f>YEAR(tabSuiviConso[[#This Row],[Date]])</f>
        <v>2022</v>
      </c>
      <c r="C40" s="12" t="str">
        <f>IF(B41&lt;&gt;tabSuiviConso[[#This Row],[Année]],tabSuiviConso[[#This Row],[Année]],"")</f>
        <v/>
      </c>
      <c r="D40" s="12">
        <f>MONTH(tabSuiviConso[[#This Row],[Date]])</f>
        <v>12</v>
      </c>
      <c r="E40" s="12">
        <f>DAY(tabSuiviConso[[#This Row],[Date]])</f>
        <v>15</v>
      </c>
      <c r="F40" s="12" t="str">
        <f>TEXT(tabSuiviConso[[#This Row],[Date]]-1,"jjjj")</f>
        <v>mercredi</v>
      </c>
      <c r="G40" s="12" t="str">
        <f>tabSuiviConso[[#This Row],[Mois]]&amp;"/"&amp;tabSuiviConso[[#This Row],[Année]]</f>
        <v>12/2022</v>
      </c>
      <c r="H40" s="14" t="str">
        <f>tabSuiviConso[[#This Row],[Jour]]&amp;"/"&amp;tabSuiviConso[[#This Row],[Mois]]&amp;"/"&amp;tabSuiviConso[[#This Row],[Année]]</f>
        <v>15/12/2022</v>
      </c>
      <c r="I40" s="8">
        <f>IF(ISERROR(tabSuiviConso[[#This Row],[Date]]-A39),"",tabSuiviConso[[#This Row],[Date]]-A39)</f>
        <v>0</v>
      </c>
      <c r="J40" s="9">
        <f>IF(ISERROR(tabSuiviConso[[#This Row],[Date]]-A39),"",tabSuiviConso[[#This Row],[Date]]-A39)</f>
        <v>0</v>
      </c>
      <c r="K40" s="8">
        <f>tabSuiviConso[[#This Row],[Date]]-$A$4</f>
        <v>727.63263888888469</v>
      </c>
      <c r="L40" s="9">
        <f>tabSuiviConso[[#This Row],[Date]]-$A$4</f>
        <v>727.63263888888469</v>
      </c>
      <c r="O40" s="5">
        <f>tabSuiviConso[[#This Row],[Max]]-tabSuiviConso[[#This Row],[Min]]</f>
        <v>0</v>
      </c>
      <c r="P40" s="21"/>
      <c r="Q40" s="5">
        <f>IF(ISERROR(tabSuiviConso[[#This Row],[Index HP
kWh]]-P39),"",tabSuiviConso[[#This Row],[Index HP
kWh]]-P39)</f>
        <v>0</v>
      </c>
      <c r="R40" s="5" t="e">
        <f>IF(ISERROR(tabSuiviConso[[#This Row],[Date]]-A40),"",tabSuiviConso[[#This Row],[Diff HP
instantannée]]/tabSuiviConso[[#This Row],[Diff jour
Instantané]])</f>
        <v>#DIV/0!</v>
      </c>
      <c r="S40" s="5">
        <f>SUM($Q$4:Q40)</f>
        <v>-179759</v>
      </c>
      <c r="T40" s="21"/>
      <c r="U40" s="5">
        <f>IF(ISERROR(tabSuiviConso[[#This Row],[Index HC_x000D_
kWh]]-T39),"",tabSuiviConso[[#This Row],[Index HC_x000D_
kWh]]-T39)</f>
        <v>0</v>
      </c>
      <c r="V40" s="5" t="e">
        <f>IF(ISERROR(tabSuiviConso[[#This Row],[Date]]-A40),"",tabSuiviConso[[#This Row],[Diff HC
instantannée]]/tabSuiviConso[[#This Row],[Diff jour
Instantané]])</f>
        <v>#DIV/0!</v>
      </c>
      <c r="W40" s="5">
        <f>SUM($U$4:U40)</f>
        <v>-119432</v>
      </c>
      <c r="X40" s="5">
        <f>tabSuiviConso[[#This Row],[Diff HP
instantannée]]+tabSuiviConso[[#This Row],[Diff HC
instantannée]]</f>
        <v>0</v>
      </c>
      <c r="Y40" s="5">
        <f>tabSuiviConso[[#This Row],[Diff HP
cumul]]+tabSuiviConso[[#This Row],[Diff HC
cumul]]</f>
        <v>-299191</v>
      </c>
      <c r="Z40" s="5" t="e">
        <f>tabSuiviConso[[#This Row],[HP + HC
instantanné]]/(tabSuiviConso[[#This Row],[Diff jour
Instantané]]*24)</f>
        <v>#DIV/0!</v>
      </c>
      <c r="AA40" s="5" t="e">
        <f>IF(ISERROR(tabSuiviConso[[#This Row],[Date]]-A40),"",tabSuiviConso[[#This Row],[HP + HC
instantanné]]/tabSuiviConso[[#This Row],[Diff jour
Instantané]])</f>
        <v>#DIV/0!</v>
      </c>
      <c r="AB40" s="5" t="e">
        <f>tabSuiviConso[[#This Row],[Conso HP + HC / jour_x000D_
Instantané]]*365</f>
        <v>#DIV/0!</v>
      </c>
      <c r="AC40" s="5">
        <f>tabSuiviConso[[#This Row],[HP + HC
cumul]]/(tabSuiviConso[[#This Row],[Diff jour_x000D_
Cumul]]*24)</f>
        <v>-17.132672450899182</v>
      </c>
      <c r="AD40" s="5">
        <f>tabSuiviConso[[#This Row],[HP + HC
cumul]]/tabSuiviConso[[#This Row],[Diff jour_x000D_
Cumul]]</f>
        <v>-411.18413882158035</v>
      </c>
      <c r="AE40" s="5">
        <f>tabSuiviConso[[#This Row],[Conso HP + HC / jour_x000D_
cumul]]*365</f>
        <v>-150082.21066987683</v>
      </c>
    </row>
    <row r="41" spans="1:31" x14ac:dyDescent="0.2">
      <c r="A41" s="1">
        <v>44911.337500000001</v>
      </c>
      <c r="B41" s="12">
        <f>YEAR(tabSuiviConso[[#This Row],[Date]])</f>
        <v>2022</v>
      </c>
      <c r="C41" s="12">
        <f>IF(B42&lt;&gt;tabSuiviConso[[#This Row],[Année]],tabSuiviConso[[#This Row],[Année]],"")</f>
        <v>2022</v>
      </c>
      <c r="D41" s="12">
        <f>MONTH(tabSuiviConso[[#This Row],[Date]])</f>
        <v>12</v>
      </c>
      <c r="E41" s="12">
        <f>DAY(tabSuiviConso[[#This Row],[Date]])</f>
        <v>16</v>
      </c>
      <c r="F41" s="12" t="str">
        <f>TEXT(tabSuiviConso[[#This Row],[Date]]-1,"jjjj")</f>
        <v>jeudi</v>
      </c>
      <c r="G41" s="12" t="str">
        <f>tabSuiviConso[[#This Row],[Mois]]&amp;"/"&amp;tabSuiviConso[[#This Row],[Année]]</f>
        <v>12/2022</v>
      </c>
      <c r="H41" s="14" t="str">
        <f>tabSuiviConso[[#This Row],[Jour]]&amp;"/"&amp;tabSuiviConso[[#This Row],[Mois]]&amp;"/"&amp;tabSuiviConso[[#This Row],[Année]]</f>
        <v>16/12/2022</v>
      </c>
      <c r="I41" s="8">
        <f>IF(ISERROR(tabSuiviConso[[#This Row],[Date]]-A40),"",tabSuiviConso[[#This Row],[Date]]-A40)</f>
        <v>0.99652777778101154</v>
      </c>
      <c r="J41" s="9">
        <f>IF(ISERROR(tabSuiviConso[[#This Row],[Date]]-A40),"",tabSuiviConso[[#This Row],[Date]]-A40)</f>
        <v>0.99652777778101154</v>
      </c>
      <c r="K41" s="8">
        <f>tabSuiviConso[[#This Row],[Date]]-$A$4</f>
        <v>728.6291666666657</v>
      </c>
      <c r="L41" s="9">
        <f>tabSuiviConso[[#This Row],[Date]]-$A$4</f>
        <v>728.6291666666657</v>
      </c>
      <c r="O41" s="5">
        <f>tabSuiviConso[[#This Row],[Max]]-tabSuiviConso[[#This Row],[Min]]</f>
        <v>0</v>
      </c>
      <c r="P41" s="21"/>
      <c r="Q41" s="5">
        <f>IF(ISERROR(tabSuiviConso[[#This Row],[Index HP
kWh]]-P40),"",tabSuiviConso[[#This Row],[Index HP
kWh]]-P40)</f>
        <v>0</v>
      </c>
      <c r="R41" s="5">
        <f>IF(ISERROR(tabSuiviConso[[#This Row],[Date]]-A41),"",tabSuiviConso[[#This Row],[Diff HP
instantannée]]/tabSuiviConso[[#This Row],[Diff jour
Instantané]])</f>
        <v>0</v>
      </c>
      <c r="S41" s="5">
        <f>SUM($Q$4:Q41)</f>
        <v>-179759</v>
      </c>
      <c r="T41" s="21"/>
      <c r="U41" s="5">
        <f>IF(ISERROR(tabSuiviConso[[#This Row],[Index HC_x000D_
kWh]]-T40),"",tabSuiviConso[[#This Row],[Index HC_x000D_
kWh]]-T40)</f>
        <v>0</v>
      </c>
      <c r="V41" s="5">
        <f>IF(ISERROR(tabSuiviConso[[#This Row],[Date]]-A41),"",tabSuiviConso[[#This Row],[Diff HC
instantannée]]/tabSuiviConso[[#This Row],[Diff jour
Instantané]])</f>
        <v>0</v>
      </c>
      <c r="W41" s="5">
        <f>SUM($U$4:U41)</f>
        <v>-119432</v>
      </c>
      <c r="X41" s="5">
        <f>tabSuiviConso[[#This Row],[Diff HP
instantannée]]+tabSuiviConso[[#This Row],[Diff HC
instantannée]]</f>
        <v>0</v>
      </c>
      <c r="Y41" s="5">
        <f>tabSuiviConso[[#This Row],[Diff HP
cumul]]+tabSuiviConso[[#This Row],[Diff HC
cumul]]</f>
        <v>-299191</v>
      </c>
      <c r="Z41" s="5">
        <f>tabSuiviConso[[#This Row],[HP + HC
instantanné]]/(tabSuiviConso[[#This Row],[Diff jour
Instantané]]*24)</f>
        <v>0</v>
      </c>
      <c r="AA41" s="5">
        <f>IF(ISERROR(tabSuiviConso[[#This Row],[Date]]-A41),"",tabSuiviConso[[#This Row],[HP + HC
instantanné]]/tabSuiviConso[[#This Row],[Diff jour
Instantané]])</f>
        <v>0</v>
      </c>
      <c r="AB41" s="5">
        <f>tabSuiviConso[[#This Row],[Conso HP + HC / jour_x000D_
Instantané]]*365</f>
        <v>0</v>
      </c>
      <c r="AC41" s="5">
        <f>tabSuiviConso[[#This Row],[HP + HC
cumul]]/(tabSuiviConso[[#This Row],[Diff jour_x000D_
Cumul]]*24)</f>
        <v>-17.109240525873382</v>
      </c>
      <c r="AD41" s="5">
        <f>tabSuiviConso[[#This Row],[HP + HC
cumul]]/tabSuiviConso[[#This Row],[Diff jour_x000D_
Cumul]]</f>
        <v>-410.62177262096117</v>
      </c>
      <c r="AE41" s="5">
        <f>tabSuiviConso[[#This Row],[Conso HP + HC / jour_x000D_
cumul]]*365</f>
        <v>-149876.94700665082</v>
      </c>
    </row>
  </sheetData>
  <sheetProtection autoFilter="0"/>
  <mergeCells count="1">
    <mergeCell ref="A1:V1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Conso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bertrand</cp:lastModifiedBy>
  <dcterms:created xsi:type="dcterms:W3CDTF">1996-10-21T11:03:58Z</dcterms:created>
  <dcterms:modified xsi:type="dcterms:W3CDTF">2024-05-25T07:03:23Z</dcterms:modified>
</cp:coreProperties>
</file>