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defaultThemeVersion="124226"/>
  <bookViews>
    <workbookView xWindow="240" yWindow="135" windowWidth="9180" windowHeight="4500" tabRatio="812"/>
  </bookViews>
  <sheets>
    <sheet name="Suivi Conso New" sheetId="7" r:id="rId1"/>
  </sheets>
  <calcPr calcId="145621"/>
</workbook>
</file>

<file path=xl/calcChain.xml><?xml version="1.0" encoding="utf-8"?>
<calcChain xmlns="http://schemas.openxmlformats.org/spreadsheetml/2006/main">
  <c r="F4" i="7" l="1"/>
  <c r="F5" i="7"/>
  <c r="F6" i="7"/>
  <c r="F7" i="7"/>
  <c r="E5" i="7" l="1"/>
  <c r="E6" i="7"/>
  <c r="E7" i="7"/>
  <c r="E4" i="7"/>
  <c r="D5" i="7" l="1"/>
  <c r="D6" i="7"/>
  <c r="D7" i="7"/>
  <c r="D4" i="7"/>
  <c r="B5" i="7"/>
  <c r="B6" i="7"/>
  <c r="B7" i="7"/>
  <c r="B4" i="7"/>
  <c r="G4" i="7" l="1"/>
  <c r="G5" i="7"/>
  <c r="C4" i="7"/>
  <c r="G7" i="7"/>
  <c r="G6" i="7"/>
  <c r="H7" i="7"/>
  <c r="H6" i="7"/>
  <c r="H4" i="7"/>
  <c r="H5" i="7"/>
  <c r="C7" i="7"/>
  <c r="C5" i="7"/>
  <c r="C6" i="7"/>
  <c r="O5" i="7" l="1"/>
  <c r="O6" i="7"/>
  <c r="O7" i="7"/>
  <c r="O4" i="7"/>
  <c r="U5" i="7" l="1"/>
  <c r="U6" i="7"/>
  <c r="U7" i="7"/>
  <c r="U4" i="7"/>
  <c r="Q5" i="7"/>
  <c r="Q6" i="7"/>
  <c r="Q7" i="7"/>
  <c r="Q4" i="7"/>
  <c r="I4" i="7"/>
  <c r="L5" i="7"/>
  <c r="L6" i="7"/>
  <c r="L7" i="7"/>
  <c r="L4" i="7"/>
  <c r="K4" i="7"/>
  <c r="K5" i="7"/>
  <c r="K6" i="7"/>
  <c r="K7" i="7"/>
  <c r="J5" i="7"/>
  <c r="J6" i="7"/>
  <c r="J7" i="7"/>
  <c r="J4" i="7"/>
  <c r="I5" i="7"/>
  <c r="I6" i="7"/>
  <c r="I7" i="7"/>
  <c r="S5" i="7" l="1"/>
  <c r="S6" i="7"/>
  <c r="S4" i="7"/>
  <c r="S7" i="7"/>
  <c r="W6" i="7"/>
  <c r="W7" i="7"/>
  <c r="W4" i="7"/>
  <c r="W5" i="7"/>
  <c r="R5" i="7"/>
  <c r="V7" i="7"/>
  <c r="V6" i="7"/>
  <c r="V4" i="7"/>
  <c r="V5" i="7"/>
  <c r="R4" i="7"/>
  <c r="X4" i="7"/>
  <c r="X5" i="7"/>
  <c r="R7" i="7"/>
  <c r="R6" i="7"/>
  <c r="X6" i="7"/>
  <c r="X7" i="7"/>
  <c r="AA7" i="7" s="1"/>
  <c r="AA6" i="7" l="1"/>
  <c r="Z5" i="7"/>
  <c r="AA5" i="7"/>
  <c r="AB4" i="7"/>
  <c r="Y4" i="7"/>
  <c r="Y6" i="7"/>
  <c r="Y7" i="7"/>
  <c r="Y5" i="7"/>
  <c r="Z6" i="7"/>
  <c r="AB7" i="7"/>
  <c r="Z7" i="7"/>
  <c r="AC4" i="7" l="1"/>
  <c r="Y2" i="7"/>
  <c r="AA1" i="7"/>
  <c r="AB6" i="7"/>
  <c r="AD1" i="7"/>
  <c r="AC1" i="7"/>
  <c r="AB1" i="7"/>
  <c r="AE1" i="7"/>
  <c r="AB5" i="7"/>
  <c r="AC6" i="7"/>
  <c r="AD4" i="7"/>
  <c r="AE4" i="7" s="1"/>
  <c r="AD6" i="7"/>
  <c r="AE6" i="7" s="1"/>
  <c r="AC7" i="7"/>
  <c r="AD7" i="7"/>
  <c r="AE7" i="7" s="1"/>
  <c r="AD5" i="7"/>
  <c r="AE5" i="7" s="1"/>
  <c r="AC5" i="7"/>
  <c r="S2" i="7" l="1"/>
  <c r="W2" i="7"/>
</calcChain>
</file>

<file path=xl/sharedStrings.xml><?xml version="1.0" encoding="utf-8"?>
<sst xmlns="http://schemas.openxmlformats.org/spreadsheetml/2006/main" count="32" uniqueCount="32">
  <si>
    <t>Date</t>
  </si>
  <si>
    <t>Index HP
kWh</t>
  </si>
  <si>
    <t>Index HC_x000D_
kWh</t>
  </si>
  <si>
    <t>Conso HP + HC / jour_x000D_
Instantané</t>
  </si>
  <si>
    <t>Conso HP + HC / an_x000D_
Instantané</t>
  </si>
  <si>
    <t>Diff jour
Instantané</t>
  </si>
  <si>
    <t>Diff heure_x000D_
Cumul</t>
  </si>
  <si>
    <t>Diff jour_x000D_
Cumul</t>
  </si>
  <si>
    <t>Mois</t>
  </si>
  <si>
    <t>Année</t>
  </si>
  <si>
    <t>Min</t>
  </si>
  <si>
    <t>Max</t>
  </si>
  <si>
    <t>Diff heure
instantannée</t>
  </si>
  <si>
    <t>Diff HP
instantannée</t>
  </si>
  <si>
    <t>Diff HP
cumul</t>
  </si>
  <si>
    <t>Diff HC
instantannée</t>
  </si>
  <si>
    <t>Diff HC
cumul</t>
  </si>
  <si>
    <t>Max-Min</t>
  </si>
  <si>
    <t>https://www.google.com/search?q=excel+graphique+couleur+entre+deux+courbes&amp;client=firefox-b-d&amp;ei=WrD_YZnpDo-PlwTHm5X4Bw&amp;oq=exce+graphique+couleur+entre+deux+courbe&amp;gs_lcp=Cgdnd3Mtd2l6EAEYADIECAAQDToHCAAQRxCwAzoGCAAQFhAeOggIABAIEA0QHjoHCCEQChCgAUoECEEYAEoFCEASATFKBAhGGABQyBtYh1RgyGdoA3ABeACAAXOIAZkQkgEEMjYuMZgBAKABAcgBCMABAQ&amp;sclient=gws-wiz</t>
  </si>
  <si>
    <t>HP + HC
instantanné</t>
  </si>
  <si>
    <t>HP + HC
cumul</t>
  </si>
  <si>
    <t xml:space="preserve"> HP + HC / heure_x000D_
Instantané</t>
  </si>
  <si>
    <t xml:space="preserve"> HP + HC / heure_x000D_
cumul</t>
  </si>
  <si>
    <t>Conso HP + HC / jour_x000D_
cumul</t>
  </si>
  <si>
    <t>Conso HP + HC / an_x000D_
cumul</t>
  </si>
  <si>
    <t>Diff HP / jour
instantannée</t>
  </si>
  <si>
    <t>Diff HC / jour
instantannée</t>
  </si>
  <si>
    <t>Année last</t>
  </si>
  <si>
    <t>Jour</t>
  </si>
  <si>
    <t>Jour Mois Année</t>
  </si>
  <si>
    <t>Jour lettre</t>
  </si>
  <si>
    <t>Mois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</si>
</sst>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d/m/yy\ h:mm;@"/>
    <numFmt numFmtId="166" formatCode="[h]:mm:ss;@"/>
    <numFmt numFmtId="168" formatCode="0.0000"/>
    <numFmt numFmtId="172" formatCode="_-* #,##0\ _€_-;\-* #,##0\ _€_-;_-* &quot;-&quot;??\ _€_-;_-@_-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FF5353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165" fontId="3" fillId="0" borderId="0" xfId="0" applyNumberFormat="1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 wrapText="1"/>
    </xf>
    <xf numFmtId="0" fontId="3" fillId="3" borderId="0" xfId="0" applyFont="1" applyFill="1" applyAlignment="1" applyProtection="1">
      <alignment horizontal="center" vertical="center" wrapText="1"/>
    </xf>
    <xf numFmtId="166" fontId="3" fillId="0" borderId="0" xfId="0" applyNumberFormat="1" applyFont="1" applyFill="1" applyAlignment="1" applyProtection="1">
      <alignment horizontal="center" vertical="center"/>
    </xf>
    <xf numFmtId="168" fontId="3" fillId="0" borderId="0" xfId="0" applyNumberFormat="1" applyFont="1" applyFill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165" fontId="5" fillId="0" borderId="0" xfId="0" applyNumberFormat="1" applyFont="1" applyFill="1" applyAlignment="1" applyProtection="1">
      <alignment horizontal="center" vertical="center"/>
      <protection locked="0"/>
    </xf>
    <xf numFmtId="0" fontId="5" fillId="0" borderId="0" xfId="0" applyNumberFormat="1" applyFont="1" applyFill="1" applyAlignment="1" applyProtection="1">
      <alignment horizontal="center" vertical="center"/>
    </xf>
    <xf numFmtId="166" fontId="5" fillId="0" borderId="0" xfId="0" applyNumberFormat="1" applyFont="1" applyFill="1" applyAlignment="1" applyProtection="1">
      <alignment horizontal="center" vertical="center"/>
    </xf>
    <xf numFmtId="168" fontId="5" fillId="0" borderId="0" xfId="0" applyNumberFormat="1" applyFont="1" applyFill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72" fontId="5" fillId="0" borderId="0" xfId="2" applyNumberFormat="1" applyFont="1" applyAlignment="1" applyProtection="1">
      <alignment horizontal="center" vertical="center"/>
      <protection locked="0"/>
    </xf>
    <xf numFmtId="172" fontId="3" fillId="0" borderId="0" xfId="2" applyNumberFormat="1" applyFont="1" applyAlignment="1" applyProtection="1">
      <alignment horizontal="center" vertical="center"/>
      <protection locked="0"/>
    </xf>
    <xf numFmtId="20" fontId="3" fillId="0" borderId="0" xfId="0" applyNumberFormat="1" applyFont="1" applyAlignment="1" applyProtection="1">
      <alignment horizontal="center" vertical="center"/>
    </xf>
    <xf numFmtId="20" fontId="4" fillId="0" borderId="0" xfId="0" applyNumberFormat="1" applyFont="1" applyAlignment="1" applyProtection="1">
      <alignment horizontal="center" vertical="center"/>
    </xf>
    <xf numFmtId="0" fontId="3" fillId="2" borderId="0" xfId="0" applyNumberFormat="1" applyFont="1" applyFill="1" applyAlignment="1" applyProtection="1">
      <alignment horizontal="center" vertical="center" wrapText="1"/>
    </xf>
    <xf numFmtId="0" fontId="3" fillId="0" borderId="0" xfId="0" applyNumberFormat="1" applyFont="1" applyAlignment="1" applyProtection="1">
      <alignment horizontal="center" vertical="center"/>
    </xf>
    <xf numFmtId="0" fontId="7" fillId="4" borderId="0" xfId="0" applyFont="1" applyFill="1" applyAlignment="1" applyProtection="1">
      <alignment horizontal="center" vertical="center" wrapText="1"/>
    </xf>
    <xf numFmtId="0" fontId="7" fillId="3" borderId="0" xfId="0" applyFont="1" applyFill="1" applyAlignment="1" applyProtection="1">
      <alignment horizontal="center" vertical="center" wrapText="1"/>
    </xf>
    <xf numFmtId="1" fontId="7" fillId="0" borderId="0" xfId="0" applyNumberFormat="1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" fillId="4" borderId="0" xfId="0" applyFont="1" applyFill="1" applyAlignment="1" applyProtection="1">
      <alignment horizontal="center" vertical="center" wrapText="1"/>
    </xf>
    <xf numFmtId="172" fontId="3" fillId="0" borderId="0" xfId="2" applyNumberFormat="1" applyFont="1" applyAlignment="1" applyProtection="1">
      <alignment horizontal="center" vertical="center"/>
    </xf>
    <xf numFmtId="9" fontId="3" fillId="0" borderId="0" xfId="3" applyFont="1" applyAlignment="1" applyProtection="1">
      <alignment horizontal="center" vertical="center"/>
    </xf>
    <xf numFmtId="2" fontId="5" fillId="0" borderId="0" xfId="0" applyNumberFormat="1" applyFont="1" applyAlignment="1" applyProtection="1">
      <alignment horizontal="center" vertical="center"/>
      <protection locked="0"/>
    </xf>
    <xf numFmtId="2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</cellXfs>
  <cellStyles count="4">
    <cellStyle name="Euro" xfId="1"/>
    <cellStyle name="Milliers" xfId="2" builtinId="3"/>
    <cellStyle name="Normal" xfId="0" builtinId="0"/>
    <cellStyle name="Pourcentage" xfId="3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2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2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d/m/yy\ 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5353"/>
      <color rgb="FFFFFFFF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SuiviConso" displayName="tabSuiviConso" ref="A3:AE7" totalsRowShown="0" headerRowDxfId="32" dataDxfId="31">
  <autoFilter ref="A3:AE7"/>
  <tableColumns count="31">
    <tableColumn id="1" name="Date" dataDxfId="30"/>
    <tableColumn id="24" name="Année" dataDxfId="29">
      <calculatedColumnFormula>YEAR(tabSuiviConso[[#This Row],[Date]])</calculatedColumnFormula>
    </tableColumn>
    <tableColumn id="27" name="Année last" dataDxfId="28">
      <calculatedColumnFormula>IF(B5&lt;&gt;tabSuiviConso[[#This Row],[Année]],tabSuiviConso[[#This Row],[Année]],"")</calculatedColumnFormula>
    </tableColumn>
    <tableColumn id="23" name="Mois" dataDxfId="27">
      <calculatedColumnFormula>MONTH(tabSuiviConso[[#This Row],[Date]])</calculatedColumnFormula>
    </tableColumn>
    <tableColumn id="28" name="Jour" dataDxfId="26">
      <calculatedColumnFormula>DAY(tabSuiviConso[[#This Row],[Date]])</calculatedColumnFormula>
    </tableColumn>
    <tableColumn id="30" name="Jour lettre" dataDxfId="25">
      <calculatedColumnFormula>TEXT(tabSuiviConso[[#This Row],[Date]]-1,"jjjj")</calculatedColumnFormula>
    </tableColumn>
    <tableColumn id="31" name="Mois Année" dataDxfId="24">
      <calculatedColumnFormula>tabSuiviConso[[#This Row],[Mois]]&amp;"/"&amp;tabSuiviConso[[#This Row],[Année]]</calculatedColumnFormula>
    </tableColumn>
    <tableColumn id="29" name="Jour Mois Année" dataDxfId="23">
      <calculatedColumnFormula>tabSuiviConso[[#This Row],[Jour]]&amp;"/"&amp;tabSuiviConso[[#This Row],[Mois]]&amp;"/"&amp;tabSuiviConso[[#This Row],[Année]]</calculatedColumnFormula>
    </tableColumn>
    <tableColumn id="7" name="Diff heure_x000a_instantannée" dataDxfId="22">
      <calculatedColumnFormula>IF(ISERROR(tabSuiviConso[[#This Row],[Date]]-A3),"",tabSuiviConso[[#This Row],[Date]]-A3)</calculatedColumnFormula>
    </tableColumn>
    <tableColumn id="10" name="Diff jour_x000a_Instantané" dataDxfId="21">
      <calculatedColumnFormula>IF(ISERROR(tabSuiviConso[[#This Row],[Date]]-A3),"",tabSuiviConso[[#This Row],[Date]]-A3)</calculatedColumnFormula>
    </tableColumn>
    <tableColumn id="9" name="Diff heure_x000d__x000a_Cumul" dataDxfId="20">
      <calculatedColumnFormula>tabSuiviConso[[#This Row],[Date]]-$A$4</calculatedColumnFormula>
    </tableColumn>
    <tableColumn id="8" name="Diff jour_x000d__x000a_Cumul" dataDxfId="19">
      <calculatedColumnFormula>tabSuiviConso[[#This Row],[Date]]-$A$4</calculatedColumnFormula>
    </tableColumn>
    <tableColumn id="3" name="Min" dataDxfId="18"/>
    <tableColumn id="4" name="Max" dataDxfId="17"/>
    <tableColumn id="2" name="Max-Min" dataDxfId="16">
      <calculatedColumnFormula>tabSuiviConso[[#This Row],[Max]]-tabSuiviConso[[#This Row],[Min]]</calculatedColumnFormula>
    </tableColumn>
    <tableColumn id="5" name="Index HP_x000a_kWh" dataDxfId="15" dataCellStyle="Milliers"/>
    <tableColumn id="12" name="Diff HP_x000a_instantannée" dataDxfId="14">
      <calculatedColumnFormula>IF(ISERROR(tabSuiviConso[[#This Row],[Index HP
kWh]]-P3),"",tabSuiviConso[[#This Row],[Index HP
kWh]]-P3)</calculatedColumnFormula>
    </tableColumn>
    <tableColumn id="25" name="Diff HP / jour_x000a_instantannée" dataDxfId="13">
      <calculatedColumnFormula>IF(ISERROR(tabSuiviConso[[#This Row],[Date]]-A4),"",tabSuiviConso[[#This Row],[Diff HP
instantannée]]/tabSuiviConso[[#This Row],[Diff jour
Instantané]])</calculatedColumnFormula>
    </tableColumn>
    <tableColumn id="11" name="Diff HP_x000a_cumul" dataDxfId="12">
      <calculatedColumnFormula>SUM($Q$4:Q4)</calculatedColumnFormula>
    </tableColumn>
    <tableColumn id="6" name="Index HC_x000d__x000a_kWh" dataDxfId="11" dataCellStyle="Milliers"/>
    <tableColumn id="13" name="Diff HC_x000a_instantannée" dataDxfId="10">
      <calculatedColumnFormula>IF(ISERROR(tabSuiviConso[[#This Row],[Index HC_x000D_
kWh]]-T3),"",tabSuiviConso[[#This Row],[Index HC_x000D_
kWh]]-T3)</calculatedColumnFormula>
    </tableColumn>
    <tableColumn id="26" name="Diff HC / jour_x000a_instantannée" dataDxfId="9">
      <calculatedColumnFormula>IF(ISERROR(tabSuiviConso[[#This Row],[Date]]-A4),"",tabSuiviConso[[#This Row],[Diff HC
instantannée]]/tabSuiviConso[[#This Row],[Diff jour
Instantané]])</calculatedColumnFormula>
    </tableColumn>
    <tableColumn id="14" name="Diff HC_x000a_cumul" dataDxfId="8">
      <calculatedColumnFormula>SUM($U$4:U4)</calculatedColumnFormula>
    </tableColumn>
    <tableColumn id="15" name="HP + HC_x000a_instantanné" dataDxfId="7">
      <calculatedColumnFormula>tabSuiviConso[[#This Row],[Diff HP
instantannée]]+tabSuiviConso[[#This Row],[Diff HC
instantannée]]</calculatedColumnFormula>
    </tableColumn>
    <tableColumn id="16" name="HP + HC_x000a_cumul" dataDxfId="6">
      <calculatedColumnFormula>tabSuiviConso[[#This Row],[Diff HP
cumul]]+tabSuiviConso[[#This Row],[Diff HC
cumul]]</calculatedColumnFormula>
    </tableColumn>
    <tableColumn id="17" name=" HP + HC / heure_x000d__x000a_Instantané" dataDxfId="5">
      <calculatedColumnFormula>tabSuiviConso[[#This Row],[HP + HC
instantanné]]/(tabSuiviConso[[#This Row],[Diff jour
Instantané]]*24)</calculatedColumnFormula>
    </tableColumn>
    <tableColumn id="18" name="Conso HP + HC / jour_x000d__x000a_Instantané" dataDxfId="4">
      <calculatedColumnFormula>IF(ISERROR(tabSuiviConso[[#This Row],[Date]]-A4),"",tabSuiviConso[[#This Row],[HP + HC
instantanné]]/tabSuiviConso[[#This Row],[Diff jour
Instantané]])</calculatedColumnFormula>
    </tableColumn>
    <tableColumn id="19" name="Conso HP + HC / an_x000d__x000a_Instantané" dataDxfId="3">
      <calculatedColumnFormula>tabSuiviConso[[#This Row],[Conso HP + HC / jour_x000D_
Instantané]]*365</calculatedColumnFormula>
    </tableColumn>
    <tableColumn id="20" name=" HP + HC / heure_x000d__x000a_cumul" dataDxfId="2">
      <calculatedColumnFormula>tabSuiviConso[[#This Row],[HP + HC
cumul]]/(tabSuiviConso[[#This Row],[Diff jour_x000D_
Cumul]]*24)</calculatedColumnFormula>
    </tableColumn>
    <tableColumn id="21" name="Conso HP + HC / jour_x000d__x000a_cumul" dataDxfId="1">
      <calculatedColumnFormula>tabSuiviConso[[#This Row],[HP + HC
cumul]]/tabSuiviConso[[#This Row],[Diff jour_x000D_
Cumul]]</calculatedColumnFormula>
    </tableColumn>
    <tableColumn id="22" name="Conso HP + HC / an_x000d__x000a_cumul" dataDxfId="0">
      <calculatedColumnFormula>tabSuiviConso[[#This Row],[Conso HP + HC / jour_x000D_
cumul]]*365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7"/>
  <sheetViews>
    <sheetView tabSelected="1" zoomScaleNormal="100" workbookViewId="0">
      <pane xSplit="23" ySplit="3" topLeftCell="X4" activePane="bottomRight" state="frozen"/>
      <selection pane="topRight" activeCell="T1" sqref="T1"/>
      <selection pane="bottomLeft" activeCell="A4" sqref="A4"/>
      <selection pane="bottomRight" activeCell="A7" sqref="A7"/>
    </sheetView>
  </sheetViews>
  <sheetFormatPr baseColWidth="10" defaultColWidth="11.5703125" defaultRowHeight="11.25" x14ac:dyDescent="0.2"/>
  <cols>
    <col min="1" max="1" width="11.7109375" style="2" bestFit="1" customWidth="1"/>
    <col min="2" max="2" width="10" style="5" hidden="1" customWidth="1"/>
    <col min="3" max="3" width="12.5703125" style="5" hidden="1" customWidth="1"/>
    <col min="4" max="4" width="8.85546875" style="24" hidden="1" customWidth="1"/>
    <col min="5" max="5" width="8.42578125" style="24" hidden="1" customWidth="1"/>
    <col min="6" max="6" width="12.5703125" style="24" hidden="1" customWidth="1"/>
    <col min="7" max="7" width="13.5703125" style="24" hidden="1" customWidth="1"/>
    <col min="8" max="8" width="12" style="24" hidden="1" customWidth="1"/>
    <col min="9" max="9" width="14.28515625" style="5" hidden="1" customWidth="1"/>
    <col min="10" max="10" width="12.5703125" style="5" hidden="1" customWidth="1"/>
    <col min="11" max="11" width="12.140625" style="5" hidden="1" customWidth="1"/>
    <col min="12" max="12" width="10.85546875" style="5" hidden="1" customWidth="1"/>
    <col min="13" max="13" width="8.28515625" style="2" bestFit="1" customWidth="1"/>
    <col min="14" max="14" width="8.42578125" style="2" bestFit="1" customWidth="1"/>
    <col min="15" max="15" width="11.5703125" style="5" hidden="1" customWidth="1"/>
    <col min="16" max="16" width="11.42578125" style="3" bestFit="1" customWidth="1"/>
    <col min="17" max="18" width="14.28515625" style="5" bestFit="1" customWidth="1"/>
    <col min="19" max="19" width="10" style="5" bestFit="1" customWidth="1"/>
    <col min="20" max="20" width="11.42578125" style="3" bestFit="1" customWidth="1"/>
    <col min="21" max="22" width="14.28515625" style="5" bestFit="1" customWidth="1"/>
    <col min="23" max="23" width="10" style="5" bestFit="1" customWidth="1"/>
    <col min="24" max="24" width="13.42578125" style="5" bestFit="1" customWidth="1"/>
    <col min="25" max="25" width="10.5703125" style="5" bestFit="1" customWidth="1"/>
    <col min="26" max="26" width="16.140625" style="5" bestFit="1" customWidth="1"/>
    <col min="27" max="27" width="18.85546875" style="5" bestFit="1" customWidth="1"/>
    <col min="28" max="28" width="17.7109375" style="5" bestFit="1" customWidth="1"/>
    <col min="29" max="29" width="16.140625" style="5" bestFit="1" customWidth="1"/>
    <col min="30" max="30" width="18.85546875" style="5" bestFit="1" customWidth="1"/>
    <col min="31" max="31" width="17.7109375" style="5" bestFit="1" customWidth="1"/>
    <col min="32" max="16384" width="11.5703125" style="21"/>
  </cols>
  <sheetData>
    <row r="1" spans="1:31" ht="11.25" customHeight="1" x14ac:dyDescent="0.2">
      <c r="A1" s="34" t="s">
        <v>18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4"/>
      <c r="AA1" s="5">
        <f>PERCENTILE(tabSuiviConso[Conso HP + HC / jour_x000D_
Instantané],0.9)</f>
        <v>451.38199725633342</v>
      </c>
      <c r="AB1" s="5">
        <f>QUARTILE(tabSuiviConso[Conso HP + HC / jour_x000D_
Instantané],1)</f>
        <v>0.63748509332808345</v>
      </c>
      <c r="AC1" s="5">
        <f>QUARTILE(tabSuiviConso[Conso HP + HC / jour_x000D_
Instantané],2)</f>
        <v>0.82223491103261903</v>
      </c>
      <c r="AD1" s="5">
        <f>QUARTILE(tabSuiviConso[Conso HP + HC / jour_x000D_
Instantané],3)</f>
        <v>282.4220863768457</v>
      </c>
      <c r="AE1" s="5">
        <f>QUARTILE(tabSuiviConso[Conso HP + HC / jour_x000D_
Instantané],4)</f>
        <v>564.02193784265876</v>
      </c>
    </row>
    <row r="2" spans="1:31" x14ac:dyDescent="0.2">
      <c r="S2" s="31">
        <f>LOOKUP(9^9,S:S)/Y2</f>
        <v>0.67098741898589398</v>
      </c>
      <c r="W2" s="31">
        <f>LOOKUP(9^9,W:W)/Y2</f>
        <v>0.32901258101410596</v>
      </c>
      <c r="Y2" s="30">
        <f>LOOKUP(9^9,Y:Y)</f>
        <v>2623</v>
      </c>
    </row>
    <row r="3" spans="1:31" s="22" customFormat="1" ht="22.5" x14ac:dyDescent="0.2">
      <c r="A3" s="28" t="s">
        <v>0</v>
      </c>
      <c r="B3" s="6" t="s">
        <v>9</v>
      </c>
      <c r="C3" s="6" t="s">
        <v>27</v>
      </c>
      <c r="D3" s="23" t="s">
        <v>8</v>
      </c>
      <c r="E3" s="23" t="s">
        <v>28</v>
      </c>
      <c r="F3" s="23" t="s">
        <v>30</v>
      </c>
      <c r="G3" s="23" t="s">
        <v>31</v>
      </c>
      <c r="H3" s="23" t="s">
        <v>29</v>
      </c>
      <c r="I3" s="6" t="s">
        <v>12</v>
      </c>
      <c r="J3" s="6" t="s">
        <v>5</v>
      </c>
      <c r="K3" s="6" t="s">
        <v>6</v>
      </c>
      <c r="L3" s="6" t="s">
        <v>7</v>
      </c>
      <c r="M3" s="28" t="s">
        <v>10</v>
      </c>
      <c r="N3" s="28" t="s">
        <v>11</v>
      </c>
      <c r="O3" s="6" t="s">
        <v>17</v>
      </c>
      <c r="P3" s="27" t="s">
        <v>1</v>
      </c>
      <c r="Q3" s="7" t="s">
        <v>13</v>
      </c>
      <c r="R3" s="26" t="s">
        <v>25</v>
      </c>
      <c r="S3" s="29" t="s">
        <v>14</v>
      </c>
      <c r="T3" s="27" t="s">
        <v>2</v>
      </c>
      <c r="U3" s="7" t="s">
        <v>15</v>
      </c>
      <c r="V3" s="26" t="s">
        <v>26</v>
      </c>
      <c r="W3" s="29" t="s">
        <v>16</v>
      </c>
      <c r="X3" s="26" t="s">
        <v>19</v>
      </c>
      <c r="Y3" s="25" t="s">
        <v>20</v>
      </c>
      <c r="Z3" s="26" t="s">
        <v>21</v>
      </c>
      <c r="AA3" s="26" t="s">
        <v>3</v>
      </c>
      <c r="AB3" s="26" t="s">
        <v>4</v>
      </c>
      <c r="AC3" s="25" t="s">
        <v>22</v>
      </c>
      <c r="AD3" s="25" t="s">
        <v>23</v>
      </c>
      <c r="AE3" s="25" t="s">
        <v>24</v>
      </c>
    </row>
    <row r="4" spans="1:31" s="22" customFormat="1" x14ac:dyDescent="0.2">
      <c r="A4" s="13">
        <v>44314.811805555553</v>
      </c>
      <c r="B4" s="14">
        <f>YEAR(tabSuiviConso[[#This Row],[Date]])</f>
        <v>2021</v>
      </c>
      <c r="C4" s="14" t="str">
        <f>IF(B5&lt;&gt;tabSuiviConso[[#This Row],[Année]],tabSuiviConso[[#This Row],[Année]],"")</f>
        <v/>
      </c>
      <c r="D4" s="14">
        <f>MONTH(tabSuiviConso[[#This Row],[Date]])</f>
        <v>4</v>
      </c>
      <c r="E4" s="12">
        <f>DAY(tabSuiviConso[[#This Row],[Date]])</f>
        <v>28</v>
      </c>
      <c r="F4" s="12" t="str">
        <f>TEXT(tabSuiviConso[[#This Row],[Date]]-1,"jjjj")</f>
        <v>mardi</v>
      </c>
      <c r="G4" s="12" t="str">
        <f>tabSuiviConso[[#This Row],[Mois]]&amp;"/"&amp;tabSuiviConso[[#This Row],[Année]]</f>
        <v>4/2021</v>
      </c>
      <c r="H4" s="12" t="str">
        <f>tabSuiviConso[[#This Row],[Jour]]&amp;"/"&amp;tabSuiviConso[[#This Row],[Mois]]&amp;"/"&amp;tabSuiviConso[[#This Row],[Année]]</f>
        <v>28/4/2021</v>
      </c>
      <c r="I4" s="15" t="str">
        <f>IF(ISERROR(tabSuiviConso[[#This Row],[Date]]-A3),"",tabSuiviConso[[#This Row],[Date]]-A3)</f>
        <v/>
      </c>
      <c r="J4" s="16" t="str">
        <f>IF(ISERROR(tabSuiviConso[[#This Row],[Date]]-A3),"",tabSuiviConso[[#This Row],[Date]]-A3)</f>
        <v/>
      </c>
      <c r="K4" s="15">
        <f>tabSuiviConso[[#This Row],[Date]]-$A$4</f>
        <v>0</v>
      </c>
      <c r="L4" s="16">
        <f>tabSuiviConso[[#This Row],[Date]]-$A$4</f>
        <v>0</v>
      </c>
      <c r="M4" s="32"/>
      <c r="N4" s="32"/>
      <c r="O4" s="17">
        <f>tabSuiviConso[[#This Row],[Max]]-tabSuiviConso[[#This Row],[Min]]</f>
        <v>0</v>
      </c>
      <c r="P4" s="19">
        <v>179759</v>
      </c>
      <c r="Q4" s="17" t="str">
        <f>IF(ISERROR(tabSuiviConso[[#This Row],[Index HP
kWh]]-P3),"",tabSuiviConso[[#This Row],[Index HP
kWh]]-P3)</f>
        <v/>
      </c>
      <c r="R4" s="18" t="e">
        <f>IF(ISERROR(tabSuiviConso[[#This Row],[Date]]-A4),"",tabSuiviConso[[#This Row],[Diff HP
instantannée]]/tabSuiviConso[[#This Row],[Diff jour
Instantané]])</f>
        <v>#VALUE!</v>
      </c>
      <c r="S4" s="10">
        <f>SUM($Q$4:Q4)</f>
        <v>0</v>
      </c>
      <c r="T4" s="19">
        <v>119432</v>
      </c>
      <c r="U4" s="17" t="str">
        <f>IF(ISERROR(tabSuiviConso[[#This Row],[Index HC_x000D_
kWh]]-T3),"",tabSuiviConso[[#This Row],[Index HC_x000D_
kWh]]-T3)</f>
        <v/>
      </c>
      <c r="V4" s="18" t="e">
        <f>IF(ISERROR(tabSuiviConso[[#This Row],[Date]]-A4),"",tabSuiviConso[[#This Row],[Diff HC
instantannée]]/tabSuiviConso[[#This Row],[Diff jour
Instantané]])</f>
        <v>#VALUE!</v>
      </c>
      <c r="W4" s="10">
        <f>SUM($U$4:U4)</f>
        <v>0</v>
      </c>
      <c r="X4" s="17" t="e">
        <f>tabSuiviConso[[#This Row],[Diff HP
instantannée]]+tabSuiviConso[[#This Row],[Diff HC
instantannée]]</f>
        <v>#VALUE!</v>
      </c>
      <c r="Y4" s="17">
        <f>tabSuiviConso[[#This Row],[Diff HP
cumul]]+tabSuiviConso[[#This Row],[Diff HC
cumul]]</f>
        <v>0</v>
      </c>
      <c r="Z4" s="17"/>
      <c r="AA4" s="17"/>
      <c r="AB4" s="17">
        <f>tabSuiviConso[[#This Row],[Conso HP + HC / jour_x000D_
Instantané]]*365</f>
        <v>0</v>
      </c>
      <c r="AC4" s="17" t="e">
        <f>tabSuiviConso[[#This Row],[HP + HC
cumul]]/(tabSuiviConso[[#This Row],[Diff jour_x000D_
Cumul]]*24)</f>
        <v>#DIV/0!</v>
      </c>
      <c r="AD4" s="17" t="e">
        <f>tabSuiviConso[[#This Row],[HP + HC
cumul]]/tabSuiviConso[[#This Row],[Diff jour_x000D_
Cumul]]</f>
        <v>#DIV/0!</v>
      </c>
      <c r="AE4" s="17" t="e">
        <f>tabSuiviConso[[#This Row],[Conso HP + HC / jour_x000D_
cumul]]*365</f>
        <v>#DIV/0!</v>
      </c>
    </row>
    <row r="5" spans="1:31" s="22" customFormat="1" x14ac:dyDescent="0.2">
      <c r="A5" s="1">
        <v>44319.370138888888</v>
      </c>
      <c r="B5" s="12">
        <f>YEAR(tabSuiviConso[[#This Row],[Date]])</f>
        <v>2021</v>
      </c>
      <c r="C5" s="14" t="str">
        <f>IF(B6&lt;&gt;tabSuiviConso[[#This Row],[Année]],tabSuiviConso[[#This Row],[Année]],"")</f>
        <v/>
      </c>
      <c r="D5" s="12">
        <f>MONTH(tabSuiviConso[[#This Row],[Date]])</f>
        <v>5</v>
      </c>
      <c r="E5" s="12">
        <f>DAY(tabSuiviConso[[#This Row],[Date]])</f>
        <v>3</v>
      </c>
      <c r="F5" s="12" t="str">
        <f>TEXT(tabSuiviConso[[#This Row],[Date]]-1,"jjjj")</f>
        <v>dimanche</v>
      </c>
      <c r="G5" s="12" t="str">
        <f>tabSuiviConso[[#This Row],[Mois]]&amp;"/"&amp;tabSuiviConso[[#This Row],[Année]]</f>
        <v>5/2021</v>
      </c>
      <c r="H5" s="12" t="str">
        <f>tabSuiviConso[[#This Row],[Jour]]&amp;"/"&amp;tabSuiviConso[[#This Row],[Mois]]&amp;"/"&amp;tabSuiviConso[[#This Row],[Année]]</f>
        <v>3/5/2021</v>
      </c>
      <c r="I5" s="8">
        <f>IF(ISERROR(tabSuiviConso[[#This Row],[Date]]-A4),"",tabSuiviConso[[#This Row],[Date]]-A4)</f>
        <v>4.5583333333343035</v>
      </c>
      <c r="J5" s="9">
        <f>IF(ISERROR(tabSuiviConso[[#This Row],[Date]]-A4),"",tabSuiviConso[[#This Row],[Date]]-A4)</f>
        <v>4.5583333333343035</v>
      </c>
      <c r="K5" s="8">
        <f>tabSuiviConso[[#This Row],[Date]]-$A$4</f>
        <v>4.5583333333343035</v>
      </c>
      <c r="L5" s="9">
        <f>tabSuiviConso[[#This Row],[Date]]-$A$4</f>
        <v>4.5583333333343035</v>
      </c>
      <c r="M5" s="33"/>
      <c r="N5" s="33"/>
      <c r="O5" s="5">
        <f>tabSuiviConso[[#This Row],[Max]]-tabSuiviConso[[#This Row],[Min]]</f>
        <v>0</v>
      </c>
      <c r="P5" s="20">
        <v>181489</v>
      </c>
      <c r="Q5" s="5">
        <f>IF(ISERROR(tabSuiviConso[[#This Row],[Index HP
kWh]]-P4),"",tabSuiviConso[[#This Row],[Index HP
kWh]]-P4)</f>
        <v>1730</v>
      </c>
      <c r="R5" s="5">
        <f>IF(ISERROR(tabSuiviConso[[#This Row],[Date]]-A5),"",tabSuiviConso[[#This Row],[Diff HP
instantannée]]/tabSuiviConso[[#This Row],[Diff jour
Instantané]])</f>
        <v>379.52468007304537</v>
      </c>
      <c r="S5" s="10">
        <f>SUM($Q$4:Q5)</f>
        <v>1730</v>
      </c>
      <c r="T5" s="20">
        <v>120273</v>
      </c>
      <c r="U5" s="5">
        <f>IF(ISERROR(tabSuiviConso[[#This Row],[Index HC_x000D_
kWh]]-T4),"",tabSuiviConso[[#This Row],[Index HC_x000D_
kWh]]-T4)</f>
        <v>841</v>
      </c>
      <c r="V5" s="5">
        <f>IF(ISERROR(tabSuiviConso[[#This Row],[Date]]-A5),"",tabSuiviConso[[#This Row],[Diff HC
instantannée]]/tabSuiviConso[[#This Row],[Diff jour
Instantané]])</f>
        <v>184.49725776961338</v>
      </c>
      <c r="W5" s="10">
        <f>SUM($U$4:U5)</f>
        <v>841</v>
      </c>
      <c r="X5" s="5">
        <f>tabSuiviConso[[#This Row],[Diff HP
instantannée]]+tabSuiviConso[[#This Row],[Diff HC
instantannée]]</f>
        <v>2571</v>
      </c>
      <c r="Y5" s="11">
        <f>tabSuiviConso[[#This Row],[Diff HP
cumul]]+tabSuiviConso[[#This Row],[Diff HC
cumul]]</f>
        <v>2571</v>
      </c>
      <c r="Z5" s="11">
        <f>tabSuiviConso[[#This Row],[HP + HC
instantanné]]/(tabSuiviConso[[#This Row],[Diff jour
Instantané]]*24)</f>
        <v>23.500914076777448</v>
      </c>
      <c r="AA5" s="11">
        <f>IF(ISERROR(tabSuiviConso[[#This Row],[Date]]-A5),"",tabSuiviConso[[#This Row],[HP + HC
instantanné]]/tabSuiviConso[[#This Row],[Diff jour
Instantané]])</f>
        <v>564.02193784265876</v>
      </c>
      <c r="AB5" s="11">
        <f>tabSuiviConso[[#This Row],[Conso HP + HC / jour_x000D_
Instantané]]*365</f>
        <v>205868.00731257044</v>
      </c>
      <c r="AC5" s="11">
        <f>tabSuiviConso[[#This Row],[HP + HC
cumul]]/(tabSuiviConso[[#This Row],[Diff jour_x000D_
Cumul]]*24)</f>
        <v>23.500914076777448</v>
      </c>
      <c r="AD5" s="11">
        <f>tabSuiviConso[[#This Row],[HP + HC
cumul]]/tabSuiviConso[[#This Row],[Diff jour_x000D_
Cumul]]</f>
        <v>564.02193784265876</v>
      </c>
      <c r="AE5" s="11">
        <f>tabSuiviConso[[#This Row],[Conso HP + HC / jour_x000D_
cumul]]*365</f>
        <v>205868.00731257044</v>
      </c>
    </row>
    <row r="6" spans="1:31" s="22" customFormat="1" x14ac:dyDescent="0.2">
      <c r="A6" s="1">
        <v>44364.369444444441</v>
      </c>
      <c r="B6" s="12">
        <f>YEAR(tabSuiviConso[[#This Row],[Date]])</f>
        <v>2021</v>
      </c>
      <c r="C6" s="14" t="str">
        <f>IF(B7&lt;&gt;tabSuiviConso[[#This Row],[Année]],tabSuiviConso[[#This Row],[Année]],"")</f>
        <v/>
      </c>
      <c r="D6" s="12">
        <f>MONTH(tabSuiviConso[[#This Row],[Date]])</f>
        <v>6</v>
      </c>
      <c r="E6" s="12">
        <f>DAY(tabSuiviConso[[#This Row],[Date]])</f>
        <v>17</v>
      </c>
      <c r="F6" s="12" t="str">
        <f>TEXT(tabSuiviConso[[#This Row],[Date]]-1,"jjjj")</f>
        <v>mercredi</v>
      </c>
      <c r="G6" s="12" t="str">
        <f>tabSuiviConso[[#This Row],[Mois]]&amp;"/"&amp;tabSuiviConso[[#This Row],[Année]]</f>
        <v>6/2021</v>
      </c>
      <c r="H6" s="12" t="str">
        <f>tabSuiviConso[[#This Row],[Jour]]&amp;"/"&amp;tabSuiviConso[[#This Row],[Mois]]&amp;"/"&amp;tabSuiviConso[[#This Row],[Année]]</f>
        <v>17/6/2021</v>
      </c>
      <c r="I6" s="8">
        <f>IF(ISERROR(tabSuiviConso[[#This Row],[Date]]-A5),"",tabSuiviConso[[#This Row],[Date]]-A5)</f>
        <v>44.999305555553292</v>
      </c>
      <c r="J6" s="9">
        <f>IF(ISERROR(tabSuiviConso[[#This Row],[Date]]-A5),"",tabSuiviConso[[#This Row],[Date]]-A5)</f>
        <v>44.999305555553292</v>
      </c>
      <c r="K6" s="8">
        <f>tabSuiviConso[[#This Row],[Date]]-$A$4</f>
        <v>49.557638888887595</v>
      </c>
      <c r="L6" s="9">
        <f>tabSuiviConso[[#This Row],[Date]]-$A$4</f>
        <v>49.557638888887595</v>
      </c>
      <c r="M6" s="33"/>
      <c r="N6" s="33"/>
      <c r="O6" s="5">
        <f>tabSuiviConso[[#This Row],[Max]]-tabSuiviConso[[#This Row],[Min]]</f>
        <v>0</v>
      </c>
      <c r="P6" s="20">
        <v>181504</v>
      </c>
      <c r="Q6" s="5">
        <f>IF(ISERROR(tabSuiviConso[[#This Row],[Index HP
kWh]]-P5),"",tabSuiviConso[[#This Row],[Index HP
kWh]]-P5)</f>
        <v>15</v>
      </c>
      <c r="R6" s="5">
        <f>IF(ISERROR(tabSuiviConso[[#This Row],[Date]]-A6),"",tabSuiviConso[[#This Row],[Diff HP
instantannée]]/tabSuiviConso[[#This Row],[Diff jour
Instantané]])</f>
        <v>0.33333847744565637</v>
      </c>
      <c r="S6" s="10">
        <f>SUM($Q$4:Q6)</f>
        <v>1745</v>
      </c>
      <c r="T6" s="20">
        <v>120295</v>
      </c>
      <c r="U6" s="5">
        <f>IF(ISERROR(tabSuiviConso[[#This Row],[Index HC_x000D_
kWh]]-T5),"",tabSuiviConso[[#This Row],[Index HC_x000D_
kWh]]-T5)</f>
        <v>22</v>
      </c>
      <c r="V6" s="5">
        <f>IF(ISERROR(tabSuiviConso[[#This Row],[Date]]-A6),"",tabSuiviConso[[#This Row],[Diff HC
instantannée]]/tabSuiviConso[[#This Row],[Diff jour
Instantané]])</f>
        <v>0.48889643358696266</v>
      </c>
      <c r="W6" s="10">
        <f>SUM($U$4:U6)</f>
        <v>863</v>
      </c>
      <c r="X6" s="5">
        <f>tabSuiviConso[[#This Row],[Diff HP
instantannée]]+tabSuiviConso[[#This Row],[Diff HC
instantannée]]</f>
        <v>37</v>
      </c>
      <c r="Y6" s="11">
        <f>tabSuiviConso[[#This Row],[Diff HP
cumul]]+tabSuiviConso[[#This Row],[Diff HC
cumul]]</f>
        <v>2608</v>
      </c>
      <c r="Z6" s="11">
        <f>tabSuiviConso[[#This Row],[HP + HC
instantanné]]/(tabSuiviConso[[#This Row],[Diff jour
Instantané]]*24)</f>
        <v>3.4259787959692457E-2</v>
      </c>
      <c r="AA6" s="11">
        <f>IF(ISERROR(tabSuiviConso[[#This Row],[Date]]-A6),"",tabSuiviConso[[#This Row],[HP + HC
instantanné]]/tabSuiviConso[[#This Row],[Diff jour
Instantané]])</f>
        <v>0.82223491103261903</v>
      </c>
      <c r="AB6" s="11">
        <f>tabSuiviConso[[#This Row],[Conso HP + HC / jour_x000D_
Instantané]]*365</f>
        <v>300.11574252690593</v>
      </c>
      <c r="AC6" s="11">
        <f>tabSuiviConso[[#This Row],[HP + HC
cumul]]/(tabSuiviConso[[#This Row],[Diff jour_x000D_
Cumul]]*24)</f>
        <v>2.1927329288287218</v>
      </c>
      <c r="AD6" s="11">
        <f>tabSuiviConso[[#This Row],[HP + HC
cumul]]/tabSuiviConso[[#This Row],[Diff jour_x000D_
Cumul]]</f>
        <v>52.625590291889324</v>
      </c>
      <c r="AE6" s="11">
        <f>tabSuiviConso[[#This Row],[Conso HP + HC / jour_x000D_
cumul]]*365</f>
        <v>19208.340456539605</v>
      </c>
    </row>
    <row r="7" spans="1:31" s="22" customFormat="1" x14ac:dyDescent="0.2">
      <c r="A7" s="1">
        <v>44397.501388888886</v>
      </c>
      <c r="B7" s="12">
        <f>YEAR(tabSuiviConso[[#This Row],[Date]])</f>
        <v>2021</v>
      </c>
      <c r="C7" s="14" t="e">
        <f>IF(#REF!&lt;&gt;tabSuiviConso[[#This Row],[Année]],tabSuiviConso[[#This Row],[Année]],"")</f>
        <v>#REF!</v>
      </c>
      <c r="D7" s="12">
        <f>MONTH(tabSuiviConso[[#This Row],[Date]])</f>
        <v>7</v>
      </c>
      <c r="E7" s="12">
        <f>DAY(tabSuiviConso[[#This Row],[Date]])</f>
        <v>20</v>
      </c>
      <c r="F7" s="12" t="str">
        <f>TEXT(tabSuiviConso[[#This Row],[Date]]-1,"jjjj")</f>
        <v>lundi</v>
      </c>
      <c r="G7" s="12" t="str">
        <f>tabSuiviConso[[#This Row],[Mois]]&amp;"/"&amp;tabSuiviConso[[#This Row],[Année]]</f>
        <v>7/2021</v>
      </c>
      <c r="H7" s="12" t="str">
        <f>tabSuiviConso[[#This Row],[Jour]]&amp;"/"&amp;tabSuiviConso[[#This Row],[Mois]]&amp;"/"&amp;tabSuiviConso[[#This Row],[Année]]</f>
        <v>20/7/2021</v>
      </c>
      <c r="I7" s="8">
        <f>IF(ISERROR(tabSuiviConso[[#This Row],[Date]]-A6),"",tabSuiviConso[[#This Row],[Date]]-A6)</f>
        <v>33.131944444445253</v>
      </c>
      <c r="J7" s="9">
        <f>IF(ISERROR(tabSuiviConso[[#This Row],[Date]]-A6),"",tabSuiviConso[[#This Row],[Date]]-A6)</f>
        <v>33.131944444445253</v>
      </c>
      <c r="K7" s="8">
        <f>tabSuiviConso[[#This Row],[Date]]-$A$4</f>
        <v>82.689583333332848</v>
      </c>
      <c r="L7" s="9">
        <f>tabSuiviConso[[#This Row],[Date]]-$A$4</f>
        <v>82.689583333332848</v>
      </c>
      <c r="M7" s="33"/>
      <c r="N7" s="33"/>
      <c r="O7" s="5">
        <f>tabSuiviConso[[#This Row],[Max]]-tabSuiviConso[[#This Row],[Min]]</f>
        <v>0</v>
      </c>
      <c r="P7" s="20">
        <v>181519</v>
      </c>
      <c r="Q7" s="5">
        <f>IF(ISERROR(tabSuiviConso[[#This Row],[Index HP
kWh]]-P6),"",tabSuiviConso[[#This Row],[Index HP
kWh]]-P6)</f>
        <v>15</v>
      </c>
      <c r="R7" s="5">
        <f>IF(ISERROR(tabSuiviConso[[#This Row],[Date]]-A7),"",tabSuiviConso[[#This Row],[Diff HP
instantannée]]/tabSuiviConso[[#This Row],[Diff jour
Instantané]])</f>
        <v>0.45273527562354793</v>
      </c>
      <c r="S7" s="10">
        <f>SUM($Q$4:Q7)</f>
        <v>1760</v>
      </c>
      <c r="T7" s="20">
        <v>120295</v>
      </c>
      <c r="U7" s="5">
        <f>IF(ISERROR(tabSuiviConso[[#This Row],[Index HC_x000D_
kWh]]-T6),"",tabSuiviConso[[#This Row],[Index HC_x000D_
kWh]]-T6)</f>
        <v>0</v>
      </c>
      <c r="V7" s="5">
        <f>IF(ISERROR(tabSuiviConso[[#This Row],[Date]]-A7),"",tabSuiviConso[[#This Row],[Diff HC
instantannée]]/tabSuiviConso[[#This Row],[Diff jour
Instantané]])</f>
        <v>0</v>
      </c>
      <c r="W7" s="10">
        <f>SUM($U$4:U7)</f>
        <v>863</v>
      </c>
      <c r="X7" s="5">
        <f>tabSuiviConso[[#This Row],[Diff HP
instantannée]]+tabSuiviConso[[#This Row],[Diff HC
instantannée]]</f>
        <v>15</v>
      </c>
      <c r="Y7" s="11">
        <f>tabSuiviConso[[#This Row],[Diff HP
cumul]]+tabSuiviConso[[#This Row],[Diff HC
cumul]]</f>
        <v>2623</v>
      </c>
      <c r="Z7" s="11">
        <f>tabSuiviConso[[#This Row],[HP + HC
instantanné]]/(tabSuiviConso[[#This Row],[Diff jour
Instantané]]*24)</f>
        <v>1.8863969817647833E-2</v>
      </c>
      <c r="AA7" s="11">
        <f>IF(ISERROR(tabSuiviConso[[#This Row],[Date]]-A7),"",tabSuiviConso[[#This Row],[HP + HC
instantanné]]/tabSuiviConso[[#This Row],[Diff jour
Instantané]])</f>
        <v>0.45273527562354793</v>
      </c>
      <c r="AB7" s="11">
        <f>tabSuiviConso[[#This Row],[Conso HP + HC / jour_x000D_
Instantané]]*365</f>
        <v>165.24837560259499</v>
      </c>
      <c r="AC7" s="11">
        <f>tabSuiviConso[[#This Row],[HP + HC
cumul]]/(tabSuiviConso[[#This Row],[Diff jour_x000D_
Cumul]]*24)</f>
        <v>1.3217102113829409</v>
      </c>
      <c r="AD7" s="11">
        <f>tabSuiviConso[[#This Row],[HP + HC
cumul]]/tabSuiviConso[[#This Row],[Diff jour_x000D_
Cumul]]</f>
        <v>31.721045073190581</v>
      </c>
      <c r="AE7" s="11">
        <f>tabSuiviConso[[#This Row],[Conso HP + HC / jour_x000D_
cumul]]*365</f>
        <v>11578.181451714561</v>
      </c>
    </row>
  </sheetData>
  <sheetProtection autoFilter="0"/>
  <mergeCells count="1">
    <mergeCell ref="A1:V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 Conso 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bertrand</cp:lastModifiedBy>
  <dcterms:created xsi:type="dcterms:W3CDTF">1996-10-21T11:03:58Z</dcterms:created>
  <dcterms:modified xsi:type="dcterms:W3CDTF">2024-09-08T06:41:00Z</dcterms:modified>
</cp:coreProperties>
</file>