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405"/>
  </bookViews>
  <sheets>
    <sheet name="Economy Data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5" i="2"/>
  <c r="K55"/>
  <c r="K12"/>
  <c r="K20"/>
  <c r="K11"/>
  <c r="K3"/>
  <c r="K2"/>
  <c r="J4"/>
  <c r="H55"/>
  <c r="G55"/>
  <c r="I55" s="1"/>
  <c r="H12"/>
  <c r="G12"/>
  <c r="L3"/>
  <c r="L2"/>
  <c r="L4"/>
  <c r="J2"/>
  <c r="J11" s="1"/>
  <c r="I12"/>
  <c r="I11"/>
  <c r="H11"/>
  <c r="H20"/>
  <c r="G20"/>
  <c r="I20" s="1"/>
  <c r="J20" l="1"/>
  <c r="J12"/>
  <c r="J55"/>
  <c r="L12"/>
  <c r="L11"/>
  <c r="L20"/>
</calcChain>
</file>

<file path=xl/sharedStrings.xml><?xml version="1.0" encoding="utf-8"?>
<sst xmlns="http://schemas.openxmlformats.org/spreadsheetml/2006/main" count="81" uniqueCount="78">
  <si>
    <t>University of Akron</t>
  </si>
  <si>
    <t>Economy</t>
  </si>
  <si>
    <t>The College of New Jersey</t>
  </si>
  <si>
    <t>Clemson University</t>
  </si>
  <si>
    <t>University of California, Davis</t>
  </si>
  <si>
    <t>Youngstown University</t>
  </si>
  <si>
    <t>University of Hawaii at Manoa</t>
  </si>
  <si>
    <t>University of Southern California</t>
  </si>
  <si>
    <t>New Mexico Institute of Mining and Technology</t>
  </si>
  <si>
    <t>California Polytechnic, San Luis Obispo</t>
  </si>
  <si>
    <t xml:space="preserve">Lakehead University </t>
  </si>
  <si>
    <t>Lafayette College</t>
  </si>
  <si>
    <t>University of Missouri Science and Technology</t>
  </si>
  <si>
    <t>University of Florida</t>
  </si>
  <si>
    <t>Massachusetts Institute of Technology</t>
  </si>
  <si>
    <t>Arkansas State University</t>
  </si>
  <si>
    <t>University of California, Berkeley</t>
  </si>
  <si>
    <t>Georgia Institute of Technology</t>
  </si>
  <si>
    <t>University of Wisconsin Madison</t>
  </si>
  <si>
    <t>California Polytechnic, Pomona</t>
  </si>
  <si>
    <t>Worcester Polytechnic Institute</t>
  </si>
  <si>
    <t>SUNY Buffalo</t>
  </si>
  <si>
    <t>Milwaukee School of Engineering</t>
  </si>
  <si>
    <t>New Jersey Institute of Technology</t>
  </si>
  <si>
    <t>University of Pitt Johnstown</t>
  </si>
  <si>
    <t>Colorado School of Mines</t>
  </si>
  <si>
    <t>Oregon State University</t>
  </si>
  <si>
    <t>University of Puerto Rico Mayagüez Campus</t>
  </si>
  <si>
    <t>École de technologie supérieure</t>
  </si>
  <si>
    <t>SUNY College of Technology at Canton</t>
  </si>
  <si>
    <t>Southern Illinois University - Edwardsville</t>
  </si>
  <si>
    <t>George Washington</t>
  </si>
  <si>
    <t>Southern Polytechnic State University</t>
  </si>
  <si>
    <t>South Dakota School of Mining and Technology</t>
  </si>
  <si>
    <t>University of Connecticut</t>
  </si>
  <si>
    <t>Texas A&amp;M - College Station</t>
  </si>
  <si>
    <t>University of British Columbia</t>
  </si>
  <si>
    <t>Kansas State University</t>
  </si>
  <si>
    <t>UT - San Antonio</t>
  </si>
  <si>
    <t>Washington State University</t>
  </si>
  <si>
    <t xml:space="preserve">Michigan State University </t>
  </si>
  <si>
    <t>University of Central Florida</t>
  </si>
  <si>
    <t>Minnesota State University, Mankato</t>
  </si>
  <si>
    <t>Western Kentucky</t>
  </si>
  <si>
    <t>Universidad Autonoma del Estado de Mexico</t>
  </si>
  <si>
    <t xml:space="preserve">University of Michigan </t>
  </si>
  <si>
    <t>Trine University</t>
  </si>
  <si>
    <t xml:space="preserve">The Citadel </t>
  </si>
  <si>
    <t>University of Virginia</t>
  </si>
  <si>
    <t>University of Tennessee at Martin</t>
  </si>
  <si>
    <t>---</t>
  </si>
  <si>
    <t>School</t>
  </si>
  <si>
    <t>Time (mins)</t>
  </si>
  <si>
    <t># Builders</t>
  </si>
  <si>
    <t># Members</t>
  </si>
  <si>
    <t># Runners</t>
  </si>
  <si>
    <t># Bargers</t>
  </si>
  <si>
    <t># Bolts</t>
  </si>
  <si>
    <t>Model 1</t>
  </si>
  <si>
    <t>Model 2</t>
  </si>
  <si>
    <t>Model 3</t>
  </si>
  <si>
    <t>$/blder-min</t>
  </si>
  <si>
    <t>Model 1:</t>
  </si>
  <si>
    <t>Model 2:</t>
  </si>
  <si>
    <t>Model 3:</t>
  </si>
  <si>
    <t>E = Cm*Nmem</t>
  </si>
  <si>
    <t>E = Cc + Cm*Nmem</t>
  </si>
  <si>
    <t>Model 4</t>
  </si>
  <si>
    <t>E = Cc + Cm*Nmem + Cb*Nbolt</t>
  </si>
  <si>
    <t>MATLAB</t>
  </si>
  <si>
    <t>Cm:</t>
  </si>
  <si>
    <t>Cb:</t>
  </si>
  <si>
    <t>Cc:</t>
  </si>
  <si>
    <t>Simulation</t>
  </si>
  <si>
    <t>Example Design</t>
  </si>
  <si>
    <t>Model 5</t>
  </si>
  <si>
    <t>E = Cm*Nmem + Cb*Nbolt</t>
  </si>
  <si>
    <t>Model 4:</t>
  </si>
</sst>
</file>

<file path=xl/styles.xml><?xml version="1.0" encoding="utf-8"?>
<styleSheet xmlns="http://schemas.openxmlformats.org/spreadsheetml/2006/main">
  <numFmts count="2">
    <numFmt numFmtId="164" formatCode="&quot;$&quot;#,##0"/>
    <numFmt numFmtId="165" formatCode="&quot;$&quot;#,##0.00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9D8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/>
    <xf numFmtId="0" fontId="0" fillId="0" borderId="0" xfId="0" applyNumberFormat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0" borderId="0" xfId="0" applyNumberFormat="1" applyAlignment="1">
      <alignment horizontal="right"/>
    </xf>
    <xf numFmtId="0" fontId="0" fillId="4" borderId="0" xfId="0" applyNumberFormat="1" applyFill="1" applyAlignment="1">
      <alignment horizontal="center"/>
    </xf>
    <xf numFmtId="0" fontId="0" fillId="5" borderId="0" xfId="0" applyNumberFormat="1" applyFill="1" applyAlignment="1">
      <alignment horizontal="center"/>
    </xf>
    <xf numFmtId="0" fontId="0" fillId="6" borderId="0" xfId="0" applyNumberFormat="1" applyFill="1" applyAlignment="1">
      <alignment horizontal="center"/>
    </xf>
    <xf numFmtId="0" fontId="0" fillId="7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8" borderId="0" xfId="0" applyNumberFormat="1" applyFill="1" applyAlignment="1">
      <alignment horizontal="center"/>
    </xf>
    <xf numFmtId="165" fontId="0" fillId="8" borderId="0" xfId="0" applyNumberFormat="1" applyFill="1"/>
    <xf numFmtId="165" fontId="0" fillId="7" borderId="0" xfId="0" applyNumberFormat="1" applyFill="1"/>
    <xf numFmtId="165" fontId="0" fillId="5" borderId="0" xfId="0" applyNumberFormat="1" applyFill="1"/>
    <xf numFmtId="165" fontId="0" fillId="4" borderId="0" xfId="0" applyNumberFormat="1" applyFill="1"/>
    <xf numFmtId="165" fontId="0" fillId="6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D8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>
      <selection activeCell="D1" sqref="D1:D4"/>
    </sheetView>
  </sheetViews>
  <sheetFormatPr defaultRowHeight="15"/>
  <cols>
    <col min="1" max="1" width="40.85546875" bestFit="1" customWidth="1"/>
    <col min="2" max="2" width="11.5703125" bestFit="1" customWidth="1"/>
    <col min="3" max="3" width="11.140625" style="4" bestFit="1" customWidth="1"/>
    <col min="4" max="4" width="9.7109375" style="10" bestFit="1" customWidth="1"/>
    <col min="5" max="5" width="10.85546875" style="10" bestFit="1" customWidth="1"/>
    <col min="6" max="6" width="9.140625" style="10" customWidth="1"/>
    <col min="7" max="7" width="10.85546875" style="10" bestFit="1" customWidth="1"/>
    <col min="8" max="8" width="9" style="10" customWidth="1"/>
    <col min="9" max="9" width="12.85546875" bestFit="1" customWidth="1"/>
    <col min="10" max="11" width="12.7109375" bestFit="1" customWidth="1"/>
    <col min="12" max="12" width="12.7109375" customWidth="1"/>
    <col min="13" max="13" width="13.85546875" bestFit="1" customWidth="1"/>
  </cols>
  <sheetData>
    <row r="1" spans="1:13">
      <c r="B1" s="29" t="s">
        <v>61</v>
      </c>
      <c r="C1" s="5">
        <v>50000</v>
      </c>
      <c r="D1" s="18" t="s">
        <v>62</v>
      </c>
      <c r="E1" s="14" t="s">
        <v>65</v>
      </c>
    </row>
    <row r="2" spans="1:13">
      <c r="D2" s="19" t="s">
        <v>63</v>
      </c>
      <c r="E2" s="14" t="s">
        <v>66</v>
      </c>
      <c r="H2" s="17" t="s">
        <v>70</v>
      </c>
      <c r="I2" s="3">
        <v>34007.970853483203</v>
      </c>
      <c r="J2" s="3">
        <f>0.011030736842105*10^6</f>
        <v>11030.736842105</v>
      </c>
      <c r="K2" s="3">
        <f>2.51461251445582*10^4</f>
        <v>25146.125144558198</v>
      </c>
      <c r="L2" s="3">
        <f>-3.667*10^4</f>
        <v>-36670</v>
      </c>
    </row>
    <row r="3" spans="1:13">
      <c r="D3" s="20" t="s">
        <v>64</v>
      </c>
      <c r="E3" s="14" t="s">
        <v>76</v>
      </c>
      <c r="H3" s="17" t="s">
        <v>71</v>
      </c>
      <c r="I3" s="3"/>
      <c r="J3" s="3"/>
      <c r="K3" s="3">
        <f>0.493033606158993*10^4</f>
        <v>4930.3360615899301</v>
      </c>
      <c r="L3" s="3">
        <f>-1.726*10^4</f>
        <v>-17260</v>
      </c>
      <c r="M3" s="4" t="s">
        <v>69</v>
      </c>
    </row>
    <row r="4" spans="1:13">
      <c r="D4" s="23" t="s">
        <v>77</v>
      </c>
      <c r="E4" s="14" t="s">
        <v>68</v>
      </c>
      <c r="H4" s="17" t="s">
        <v>72</v>
      </c>
      <c r="I4" s="3"/>
      <c r="J4" s="3">
        <f>1.16423057894736*10^6</f>
        <v>1164230.5789473599</v>
      </c>
      <c r="L4" s="3">
        <f>5.153*10^6</f>
        <v>5153000</v>
      </c>
      <c r="M4" s="4" t="s">
        <v>73</v>
      </c>
    </row>
    <row r="5" spans="1:13">
      <c r="A5" s="15" t="s">
        <v>51</v>
      </c>
      <c r="B5" s="15" t="s">
        <v>52</v>
      </c>
      <c r="C5" s="15" t="s">
        <v>1</v>
      </c>
      <c r="D5" s="16" t="s">
        <v>53</v>
      </c>
      <c r="E5" s="16" t="s">
        <v>55</v>
      </c>
      <c r="F5" s="16" t="s">
        <v>56</v>
      </c>
      <c r="G5" s="16" t="s">
        <v>54</v>
      </c>
      <c r="H5" s="16" t="s">
        <v>57</v>
      </c>
      <c r="I5" s="18" t="s">
        <v>58</v>
      </c>
      <c r="J5" s="19" t="s">
        <v>59</v>
      </c>
      <c r="K5" s="20" t="s">
        <v>60</v>
      </c>
      <c r="L5" s="23" t="s">
        <v>67</v>
      </c>
      <c r="M5" s="21" t="s">
        <v>75</v>
      </c>
    </row>
    <row r="6" spans="1:13">
      <c r="A6" s="1" t="s">
        <v>3</v>
      </c>
      <c r="B6" s="2">
        <v>5.883333753333333</v>
      </c>
      <c r="C6" s="5">
        <v>882500.00000042003</v>
      </c>
      <c r="D6" s="11"/>
      <c r="E6" s="11"/>
    </row>
    <row r="7" spans="1:13">
      <c r="A7" s="1" t="s">
        <v>8</v>
      </c>
      <c r="B7" s="2">
        <v>7.1166671066666662</v>
      </c>
      <c r="C7" s="5">
        <v>1423333.33333377</v>
      </c>
      <c r="D7" s="11"/>
      <c r="E7" s="11"/>
    </row>
    <row r="8" spans="1:13">
      <c r="A8" s="1" t="s">
        <v>12</v>
      </c>
      <c r="B8" s="2">
        <v>7.2666670066666663</v>
      </c>
      <c r="C8" s="5">
        <v>1090000.0000003399</v>
      </c>
      <c r="D8" s="11"/>
      <c r="E8" s="11"/>
    </row>
    <row r="9" spans="1:13">
      <c r="A9" s="1" t="s">
        <v>20</v>
      </c>
      <c r="B9" s="2">
        <v>7.3000004299999999</v>
      </c>
      <c r="C9" s="5">
        <v>2190000.0000004298</v>
      </c>
      <c r="D9" s="11"/>
      <c r="E9" s="11"/>
    </row>
    <row r="10" spans="1:13">
      <c r="A10" s="1" t="s">
        <v>21</v>
      </c>
      <c r="B10" s="2">
        <v>8.1166669966666678</v>
      </c>
      <c r="C10" s="5">
        <v>1623333.3333336634</v>
      </c>
      <c r="D10" s="11"/>
      <c r="E10" s="11"/>
    </row>
    <row r="11" spans="1:13">
      <c r="A11" s="6" t="s">
        <v>16</v>
      </c>
      <c r="B11" s="7">
        <v>8.3666668266666679</v>
      </c>
      <c r="C11" s="8">
        <v>1673333.3333334934</v>
      </c>
      <c r="D11" s="12">
        <v>4</v>
      </c>
      <c r="E11" s="12">
        <v>1</v>
      </c>
      <c r="F11" s="13">
        <v>3</v>
      </c>
      <c r="G11" s="13">
        <v>45</v>
      </c>
      <c r="H11" s="13">
        <f>2*(14+10+19+10)</f>
        <v>106</v>
      </c>
      <c r="I11" s="27">
        <f>I$2*$G11</f>
        <v>1530358.688406744</v>
      </c>
      <c r="J11" s="26">
        <f>J$4+J$2*$G11</f>
        <v>1660613.7368420849</v>
      </c>
      <c r="K11" s="28">
        <f>$K$2*G11+$K$3*H11</f>
        <v>1654191.2540336514</v>
      </c>
      <c r="L11" s="24">
        <f>L$4+L$2*$G11+L$3*$H11</f>
        <v>1673290</v>
      </c>
      <c r="M11" s="25">
        <v>1693333.33</v>
      </c>
    </row>
    <row r="12" spans="1:13">
      <c r="A12" s="6" t="s">
        <v>4</v>
      </c>
      <c r="B12" s="7">
        <v>8.9500001399999984</v>
      </c>
      <c r="C12" s="8">
        <v>1790000.0000001397</v>
      </c>
      <c r="D12" s="12">
        <v>4</v>
      </c>
      <c r="E12" s="12">
        <v>1</v>
      </c>
      <c r="F12" s="13">
        <v>3</v>
      </c>
      <c r="G12" s="13">
        <f>2*(2+6+7+10)+5</f>
        <v>55</v>
      </c>
      <c r="H12" s="13">
        <f>2*(19+12+8)</f>
        <v>78</v>
      </c>
      <c r="I12" s="27">
        <f t="shared" ref="I12:I20" si="0">I$2*$G12</f>
        <v>1870438.3969415762</v>
      </c>
      <c r="J12" s="26">
        <f>J$4+J$2*$G12</f>
        <v>1770921.1052631349</v>
      </c>
      <c r="K12" s="28">
        <f t="shared" ref="K12:K20" si="1">$K$2*G12+$K$3*H12</f>
        <v>1767603.0957547154</v>
      </c>
      <c r="L12" s="24">
        <f>L$4+L$2*$G12+L$3*$H12</f>
        <v>1789870</v>
      </c>
      <c r="M12" s="25">
        <v>1726666.67</v>
      </c>
    </row>
    <row r="13" spans="1:13">
      <c r="A13" s="1" t="s">
        <v>23</v>
      </c>
      <c r="B13" s="2">
        <v>9.9833333933333321</v>
      </c>
      <c r="C13" s="5">
        <v>1996666.6666667266</v>
      </c>
      <c r="D13" s="11"/>
      <c r="E13" s="11"/>
      <c r="I13" s="3"/>
      <c r="J13" s="3"/>
      <c r="K13" s="3"/>
      <c r="L13" s="3"/>
      <c r="M13" s="3"/>
    </row>
    <row r="14" spans="1:13">
      <c r="A14" s="1" t="s">
        <v>32</v>
      </c>
      <c r="B14" s="2">
        <v>10.116667046666667</v>
      </c>
      <c r="C14" s="5">
        <v>3035000.00000038</v>
      </c>
      <c r="D14" s="11"/>
      <c r="E14" s="11"/>
      <c r="I14" s="3"/>
      <c r="J14" s="3"/>
      <c r="K14" s="3"/>
      <c r="L14" s="3"/>
      <c r="M14" s="3"/>
    </row>
    <row r="15" spans="1:13">
      <c r="A15" s="1" t="s">
        <v>13</v>
      </c>
      <c r="B15" s="2">
        <v>10.233333573333333</v>
      </c>
      <c r="C15" s="5">
        <v>2046666.6666669066</v>
      </c>
      <c r="D15" s="11"/>
      <c r="E15" s="11"/>
      <c r="I15" s="3"/>
      <c r="J15" s="3"/>
      <c r="K15" s="3"/>
      <c r="L15" s="3"/>
      <c r="M15" s="3"/>
    </row>
    <row r="16" spans="1:13">
      <c r="A16" s="1" t="s">
        <v>9</v>
      </c>
      <c r="B16" s="2">
        <v>10.233333643333333</v>
      </c>
      <c r="C16" s="5">
        <v>2046666.6666669764</v>
      </c>
      <c r="D16" s="11"/>
      <c r="E16" s="11"/>
      <c r="I16" s="3"/>
      <c r="J16" s="3"/>
      <c r="K16" s="3"/>
      <c r="L16" s="3"/>
      <c r="M16" s="3"/>
    </row>
    <row r="17" spans="1:13">
      <c r="A17" s="1" t="s">
        <v>18</v>
      </c>
      <c r="B17" s="2">
        <v>10.850000039999999</v>
      </c>
      <c r="C17" s="5">
        <v>2170000.00000004</v>
      </c>
      <c r="D17" s="11"/>
      <c r="E17" s="11"/>
      <c r="I17" s="3"/>
      <c r="J17" s="3"/>
      <c r="K17" s="3"/>
      <c r="L17" s="3"/>
      <c r="M17" s="3"/>
    </row>
    <row r="18" spans="1:13">
      <c r="A18" s="1" t="s">
        <v>24</v>
      </c>
      <c r="B18" s="2">
        <v>11.100000229999999</v>
      </c>
      <c r="C18" s="5">
        <v>1665000.0000002298</v>
      </c>
      <c r="D18" s="11"/>
      <c r="E18" s="11"/>
      <c r="I18" s="3"/>
      <c r="J18" s="3"/>
      <c r="K18" s="3"/>
      <c r="L18" s="3"/>
      <c r="M18" s="3"/>
    </row>
    <row r="19" spans="1:13">
      <c r="A19" s="1" t="s">
        <v>17</v>
      </c>
      <c r="B19" s="2">
        <v>11.116666696666668</v>
      </c>
      <c r="C19" s="5">
        <v>2223333.3333333633</v>
      </c>
      <c r="D19" s="11"/>
      <c r="E19" s="11"/>
      <c r="I19" s="3"/>
      <c r="J19" s="3"/>
      <c r="K19" s="3"/>
      <c r="L19" s="3"/>
      <c r="M19" s="3"/>
    </row>
    <row r="20" spans="1:13">
      <c r="A20" s="6" t="s">
        <v>14</v>
      </c>
      <c r="B20" s="7">
        <v>11.30000019</v>
      </c>
      <c r="C20" s="8">
        <v>1695000.0000001902</v>
      </c>
      <c r="D20" s="12">
        <v>3</v>
      </c>
      <c r="E20" s="12">
        <v>1</v>
      </c>
      <c r="F20" s="13">
        <v>2</v>
      </c>
      <c r="G20" s="13">
        <f>2*(2+6+6+7)+7+2</f>
        <v>51</v>
      </c>
      <c r="H20" s="13">
        <f>2*(21+17+4+4)</f>
        <v>92</v>
      </c>
      <c r="I20" s="27">
        <f t="shared" si="0"/>
        <v>1734406.5135276434</v>
      </c>
      <c r="J20" s="26">
        <f>J$4+J$2*$G20</f>
        <v>1726798.1578947147</v>
      </c>
      <c r="K20" s="28">
        <f t="shared" si="1"/>
        <v>1736043.3000387414</v>
      </c>
      <c r="L20" s="24">
        <f>L$4+L$2*$G20+L$3*$H20</f>
        <v>1694910</v>
      </c>
      <c r="M20" s="25">
        <v>1730000</v>
      </c>
    </row>
    <row r="21" spans="1:13">
      <c r="A21" s="1" t="s">
        <v>28</v>
      </c>
      <c r="B21" s="2">
        <v>11.600000269999999</v>
      </c>
      <c r="C21" s="5">
        <v>1740000.0000002699</v>
      </c>
      <c r="D21" s="11"/>
      <c r="E21" s="11"/>
      <c r="I21" s="3"/>
      <c r="K21" s="3"/>
    </row>
    <row r="22" spans="1:13">
      <c r="A22" s="1" t="s">
        <v>29</v>
      </c>
      <c r="B22" s="2">
        <v>11.833333703333334</v>
      </c>
      <c r="C22" s="5">
        <v>2958333.3333337037</v>
      </c>
      <c r="D22" s="11"/>
      <c r="E22" s="11"/>
      <c r="K22" s="3"/>
    </row>
    <row r="23" spans="1:13">
      <c r="A23" s="1" t="s">
        <v>34</v>
      </c>
      <c r="B23" s="2">
        <v>11.966667016666667</v>
      </c>
      <c r="C23" s="5">
        <v>4393333.3333336841</v>
      </c>
      <c r="D23" s="11"/>
      <c r="E23" s="11"/>
      <c r="K23" s="3"/>
    </row>
    <row r="24" spans="1:13">
      <c r="A24" s="1" t="s">
        <v>40</v>
      </c>
      <c r="B24" s="2">
        <v>12.366666876666667</v>
      </c>
      <c r="C24" s="5">
        <v>3091666.666666877</v>
      </c>
      <c r="D24" s="11"/>
      <c r="E24" s="11"/>
      <c r="K24" s="3"/>
    </row>
    <row r="25" spans="1:13">
      <c r="A25" s="1" t="s">
        <v>43</v>
      </c>
      <c r="B25" s="2">
        <v>12.566667056666667</v>
      </c>
      <c r="C25" s="5">
        <v>2513333.3333337237</v>
      </c>
      <c r="D25" s="11"/>
      <c r="E25" s="11"/>
      <c r="K25" s="3"/>
    </row>
    <row r="26" spans="1:13">
      <c r="A26" s="1" t="s">
        <v>26</v>
      </c>
      <c r="B26" s="2">
        <v>12.783333403333334</v>
      </c>
      <c r="C26" s="5">
        <v>2556666.6666667364</v>
      </c>
      <c r="D26" s="11"/>
      <c r="E26" s="11"/>
      <c r="K26" s="3"/>
    </row>
    <row r="27" spans="1:13">
      <c r="A27" s="1" t="s">
        <v>36</v>
      </c>
      <c r="B27" s="2">
        <v>13.20000011</v>
      </c>
      <c r="C27" s="5">
        <v>1980000.0000001097</v>
      </c>
      <c r="D27" s="11"/>
      <c r="E27" s="11"/>
      <c r="K27" s="3"/>
    </row>
    <row r="28" spans="1:13">
      <c r="A28" s="1" t="s">
        <v>30</v>
      </c>
      <c r="B28" s="2">
        <v>13.25000008</v>
      </c>
      <c r="C28" s="5">
        <v>3312500.0000000801</v>
      </c>
      <c r="D28" s="11"/>
      <c r="E28" s="11"/>
      <c r="K28" s="3"/>
    </row>
    <row r="29" spans="1:13">
      <c r="A29" s="1" t="s">
        <v>37</v>
      </c>
      <c r="B29" s="2">
        <v>13.366666866666668</v>
      </c>
      <c r="C29" s="5">
        <v>2005000.0000002</v>
      </c>
      <c r="D29" s="11"/>
      <c r="E29" s="11"/>
      <c r="K29" s="3"/>
    </row>
    <row r="30" spans="1:13">
      <c r="A30" s="1" t="s">
        <v>11</v>
      </c>
      <c r="B30" s="2">
        <v>13.916667066666665</v>
      </c>
      <c r="C30" s="5">
        <v>2087500.0000004</v>
      </c>
      <c r="D30" s="11"/>
      <c r="E30" s="11"/>
      <c r="K30" s="3"/>
    </row>
    <row r="31" spans="1:13">
      <c r="A31" s="1" t="s">
        <v>5</v>
      </c>
      <c r="B31" s="2">
        <v>14.383333343333334</v>
      </c>
      <c r="C31" s="5">
        <v>2876666.6666666763</v>
      </c>
      <c r="D31" s="11"/>
      <c r="E31" s="11"/>
      <c r="K31" s="3"/>
    </row>
    <row r="32" spans="1:13">
      <c r="A32" s="1" t="s">
        <v>41</v>
      </c>
      <c r="B32" s="2">
        <v>14.65000015</v>
      </c>
      <c r="C32" s="5">
        <v>2930000.0000001499</v>
      </c>
      <c r="D32" s="11"/>
      <c r="E32" s="11"/>
      <c r="K32" s="3"/>
    </row>
    <row r="33" spans="1:11">
      <c r="A33" s="1" t="s">
        <v>44</v>
      </c>
      <c r="B33" s="2">
        <v>14.75000022</v>
      </c>
      <c r="C33" s="5">
        <v>4425000.0000002198</v>
      </c>
      <c r="D33" s="11"/>
      <c r="E33" s="11"/>
      <c r="K33" s="3"/>
    </row>
    <row r="34" spans="1:11">
      <c r="A34" s="1" t="s">
        <v>48</v>
      </c>
      <c r="B34" s="2">
        <v>14.783333793333334</v>
      </c>
      <c r="C34" s="5">
        <v>3695833.3333337936</v>
      </c>
      <c r="D34" s="11"/>
      <c r="E34" s="11"/>
      <c r="K34" s="3"/>
    </row>
    <row r="35" spans="1:11">
      <c r="A35" s="1" t="s">
        <v>25</v>
      </c>
      <c r="B35" s="2">
        <v>14.916666796666666</v>
      </c>
      <c r="C35" s="5">
        <v>2983333.3333334629</v>
      </c>
      <c r="D35" s="11"/>
      <c r="E35" s="11"/>
      <c r="K35" s="3"/>
    </row>
    <row r="36" spans="1:11">
      <c r="A36" s="1" t="s">
        <v>19</v>
      </c>
      <c r="B36" s="2">
        <v>14.983333513333333</v>
      </c>
      <c r="C36" s="5">
        <v>2996666.6666668467</v>
      </c>
      <c r="D36" s="11"/>
      <c r="E36" s="11"/>
      <c r="K36" s="3"/>
    </row>
    <row r="37" spans="1:11">
      <c r="A37" s="1" t="s">
        <v>38</v>
      </c>
      <c r="B37" s="2">
        <v>15.066666786666666</v>
      </c>
      <c r="C37" s="5">
        <v>3013333.3333334536</v>
      </c>
      <c r="D37" s="11"/>
      <c r="E37" s="11"/>
      <c r="K37" s="3"/>
    </row>
    <row r="38" spans="1:11">
      <c r="A38" s="1" t="s">
        <v>27</v>
      </c>
      <c r="B38" s="2">
        <v>15.166666966666666</v>
      </c>
      <c r="C38" s="5">
        <v>4550000.0000002999</v>
      </c>
      <c r="D38" s="11"/>
      <c r="E38" s="11"/>
      <c r="K38" s="3"/>
    </row>
    <row r="39" spans="1:11">
      <c r="A39" s="1" t="s">
        <v>45</v>
      </c>
      <c r="B39" s="2">
        <v>16.816666956666666</v>
      </c>
      <c r="C39" s="5">
        <v>3363333.3333336236</v>
      </c>
      <c r="D39" s="11"/>
      <c r="E39" s="11"/>
      <c r="K39" s="3"/>
    </row>
    <row r="40" spans="1:11">
      <c r="A40" s="1" t="s">
        <v>0</v>
      </c>
      <c r="B40" s="2">
        <v>17.200000469999999</v>
      </c>
      <c r="C40" s="5">
        <v>3440000.0000004699</v>
      </c>
      <c r="D40" s="11"/>
      <c r="E40" s="11"/>
      <c r="K40" s="3"/>
    </row>
    <row r="41" spans="1:11">
      <c r="A41" s="1" t="s">
        <v>46</v>
      </c>
      <c r="B41" s="2">
        <v>17.283333593333335</v>
      </c>
      <c r="C41" s="5">
        <v>3456666.6666669268</v>
      </c>
      <c r="D41" s="11"/>
      <c r="E41" s="11"/>
      <c r="K41" s="3"/>
    </row>
    <row r="42" spans="1:11">
      <c r="A42" s="1" t="s">
        <v>6</v>
      </c>
      <c r="B42" s="2">
        <v>18.033333433333333</v>
      </c>
      <c r="C42" s="5">
        <v>6410000.0000000987</v>
      </c>
      <c r="D42" s="11"/>
      <c r="E42" s="11"/>
      <c r="K42" s="3"/>
    </row>
    <row r="43" spans="1:11">
      <c r="A43" s="1" t="s">
        <v>22</v>
      </c>
      <c r="B43" s="2">
        <v>18.450000050000003</v>
      </c>
      <c r="C43" s="5">
        <v>4612500.0000000512</v>
      </c>
      <c r="D43" s="11"/>
      <c r="E43" s="11"/>
      <c r="K43" s="3"/>
    </row>
    <row r="44" spans="1:11">
      <c r="A44" s="1" t="s">
        <v>10</v>
      </c>
      <c r="B44" s="2">
        <v>18.71666668666667</v>
      </c>
      <c r="C44" s="5">
        <v>2807500.0000000205</v>
      </c>
      <c r="D44" s="11"/>
      <c r="E44" s="11"/>
      <c r="K44" s="3"/>
    </row>
    <row r="45" spans="1:11">
      <c r="A45" s="1" t="s">
        <v>33</v>
      </c>
      <c r="B45" s="2">
        <v>18.850000090000002</v>
      </c>
      <c r="C45" s="5">
        <v>3770000.0000000903</v>
      </c>
      <c r="D45" s="11"/>
      <c r="E45" s="11"/>
      <c r="K45" s="3"/>
    </row>
    <row r="46" spans="1:11">
      <c r="A46" s="1" t="s">
        <v>15</v>
      </c>
      <c r="B46" s="2">
        <v>19.633333653333334</v>
      </c>
      <c r="C46" s="5">
        <v>4908333.3333336534</v>
      </c>
      <c r="D46" s="11"/>
      <c r="E46" s="11"/>
      <c r="K46" s="3"/>
    </row>
    <row r="47" spans="1:11">
      <c r="A47" s="1" t="s">
        <v>35</v>
      </c>
      <c r="B47" s="2">
        <v>24.183333613333332</v>
      </c>
      <c r="C47" s="5">
        <v>4836666.6666669473</v>
      </c>
      <c r="D47" s="11"/>
      <c r="E47" s="11"/>
      <c r="K47" s="3"/>
    </row>
    <row r="48" spans="1:11">
      <c r="A48" s="1" t="s">
        <v>31</v>
      </c>
      <c r="B48" s="2">
        <v>26.03333374333333</v>
      </c>
      <c r="C48" s="5">
        <v>7810000.0000004089</v>
      </c>
      <c r="D48" s="11"/>
      <c r="E48" s="11"/>
      <c r="K48" s="3"/>
    </row>
    <row r="49" spans="1:13">
      <c r="A49" s="1" t="s">
        <v>47</v>
      </c>
      <c r="B49" s="2">
        <v>26.366667026666669</v>
      </c>
      <c r="C49" s="5">
        <v>3955000.0000003595</v>
      </c>
      <c r="D49" s="11"/>
      <c r="E49" s="11"/>
      <c r="K49" s="3"/>
    </row>
    <row r="50" spans="1:13">
      <c r="A50" s="1" t="s">
        <v>49</v>
      </c>
      <c r="B50" s="2">
        <v>29.15000045</v>
      </c>
      <c r="C50" s="5">
        <v>5830000.0000004498</v>
      </c>
      <c r="D50" s="11"/>
      <c r="E50" s="11"/>
      <c r="K50" s="3"/>
    </row>
    <row r="51" spans="1:13">
      <c r="A51" s="1" t="s">
        <v>39</v>
      </c>
      <c r="B51" s="2">
        <v>31.566666916666666</v>
      </c>
      <c r="C51" s="5">
        <v>4735000.0000002496</v>
      </c>
      <c r="D51" s="11"/>
      <c r="E51" s="11"/>
      <c r="K51" s="3"/>
    </row>
    <row r="52" spans="1:13">
      <c r="A52" s="1" t="s">
        <v>42</v>
      </c>
      <c r="B52" s="2">
        <v>186.50000016999999</v>
      </c>
      <c r="C52" s="5">
        <v>37300000.000000171</v>
      </c>
      <c r="D52" s="11"/>
      <c r="E52" s="11"/>
      <c r="K52" s="3"/>
    </row>
    <row r="53" spans="1:13">
      <c r="A53" s="1" t="s">
        <v>2</v>
      </c>
      <c r="B53" s="2" t="s">
        <v>50</v>
      </c>
      <c r="C53" s="5" t="s">
        <v>50</v>
      </c>
      <c r="D53" s="11"/>
      <c r="E53" s="11"/>
      <c r="K53" s="3"/>
    </row>
    <row r="54" spans="1:13">
      <c r="A54" s="1" t="s">
        <v>7</v>
      </c>
      <c r="B54" s="2" t="s">
        <v>50</v>
      </c>
      <c r="C54" s="5" t="s">
        <v>50</v>
      </c>
      <c r="D54" s="11"/>
      <c r="E54" s="11"/>
      <c r="K54" s="3"/>
    </row>
    <row r="55" spans="1:13">
      <c r="A55" s="6" t="s">
        <v>74</v>
      </c>
      <c r="B55" s="9"/>
      <c r="C55" s="22"/>
      <c r="D55" s="13">
        <v>4</v>
      </c>
      <c r="E55" s="13">
        <v>1</v>
      </c>
      <c r="F55" s="13">
        <v>3</v>
      </c>
      <c r="G55" s="13">
        <f>2*(2+6+7+10)+7</f>
        <v>57</v>
      </c>
      <c r="H55" s="13">
        <f>2*(19+14+6)</f>
        <v>78</v>
      </c>
      <c r="I55" s="27">
        <f>I$2*$G55</f>
        <v>1938454.3386485425</v>
      </c>
      <c r="J55" s="26">
        <f>J$4+J$2*$G55</f>
        <v>1792982.5789473448</v>
      </c>
      <c r="K55" s="28">
        <f>$K$2*G55+$K$3*H55</f>
        <v>1817895.3460438319</v>
      </c>
      <c r="L55" s="24">
        <f>L$4+L$2*$G55+L$3*$H55</f>
        <v>1716530</v>
      </c>
      <c r="M55" s="25">
        <v>1786666.67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Economy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tbquimby</dc:creator>
  <cp:lastModifiedBy>Brian Giffin</cp:lastModifiedBy>
  <dcterms:created xsi:type="dcterms:W3CDTF">2014-05-24T21:57:04Z</dcterms:created>
  <dcterms:modified xsi:type="dcterms:W3CDTF">2014-08-08T05:01:54Z</dcterms:modified>
</cp:coreProperties>
</file>