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e62fc3697b931d53/99. Rest/Prince2/prince2/"/>
    </mc:Choice>
  </mc:AlternateContent>
  <xr:revisionPtr revIDLastSave="556" documentId="13_ncr:1_{183062E2-0EB1-4510-9B89-C5FA90059C3E}" xr6:coauthVersionLast="47" xr6:coauthVersionMax="47" xr10:uidLastSave="{B5C96F71-4DC5-4C4A-8F61-C2B84C83727D}"/>
  <bookViews>
    <workbookView xWindow="28680" yWindow="-120" windowWidth="29040" windowHeight="15720" xr2:uid="{00000000-000D-0000-FFFF-FFFF00000000}"/>
  </bookViews>
  <sheets>
    <sheet name="Literature Log" sheetId="1" r:id="rId1"/>
    <sheet name="Notes" sheetId="3" r:id="rId2"/>
    <sheet name="ScSh_Ch (0)" sheetId="2" r:id="rId3"/>
    <sheet name="ScSh_Intro" sheetId="5" r:id="rId4"/>
  </sheets>
  <definedNames>
    <definedName name="PPH">'Literature Log'!$L$2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1" l="1"/>
  <c r="O23" i="1"/>
  <c r="H2" i="1"/>
  <c r="H3" i="1"/>
  <c r="H4" i="1"/>
  <c r="H5" i="1"/>
  <c r="H6" i="1"/>
  <c r="H7" i="1"/>
  <c r="H8" i="1"/>
  <c r="H9" i="1"/>
  <c r="H10" i="1"/>
  <c r="H11" i="1"/>
  <c r="H12" i="1"/>
  <c r="H13" i="1"/>
  <c r="H14" i="1"/>
  <c r="H15" i="1"/>
  <c r="H16" i="1"/>
  <c r="H17" i="1"/>
  <c r="H18" i="1"/>
  <c r="H19" i="1"/>
  <c r="E2" i="1"/>
  <c r="E3" i="1"/>
  <c r="E4" i="1"/>
  <c r="E5" i="1"/>
  <c r="E6" i="1"/>
  <c r="E7" i="1"/>
  <c r="E8" i="1"/>
  <c r="E9" i="1"/>
  <c r="E10" i="1"/>
  <c r="E11" i="1"/>
  <c r="E12" i="1"/>
  <c r="E13" i="1"/>
  <c r="E14" i="1"/>
  <c r="E15" i="1"/>
  <c r="E16" i="1"/>
  <c r="E17" i="1"/>
  <c r="E18" i="1"/>
  <c r="E19" i="1"/>
  <c r="C1" i="5" a="1"/>
  <c r="C1" i="5" s="1"/>
  <c r="C1" i="2" a="1"/>
  <c r="C1" i="2" s="1"/>
  <c r="S11" i="1"/>
  <c r="S12" i="1"/>
  <c r="T12" i="1" s="1"/>
  <c r="S13" i="1"/>
  <c r="S14" i="1"/>
  <c r="S15" i="1"/>
  <c r="S16" i="1"/>
  <c r="T16" i="1" s="1"/>
  <c r="S17" i="1"/>
  <c r="S18" i="1"/>
  <c r="S19" i="1"/>
  <c r="S20" i="1"/>
  <c r="T20" i="1" s="1"/>
  <c r="S21" i="1"/>
  <c r="S22" i="1"/>
  <c r="S10" i="1"/>
  <c r="L21" i="1"/>
  <c r="L20" i="1"/>
  <c r="L18" i="1"/>
  <c r="L19" i="1"/>
  <c r="L16" i="1"/>
  <c r="L17" i="1"/>
  <c r="D2" i="1"/>
  <c r="D4" i="1"/>
  <c r="D5" i="1"/>
  <c r="D6" i="1"/>
  <c r="D7" i="1"/>
  <c r="D8" i="1"/>
  <c r="D9" i="1"/>
  <c r="D10" i="1"/>
  <c r="D11" i="1"/>
  <c r="D12" i="1"/>
  <c r="D13" i="1"/>
  <c r="D14" i="1"/>
  <c r="D15" i="1"/>
  <c r="D16" i="1"/>
  <c r="D17" i="1"/>
  <c r="D3" i="1"/>
  <c r="T19" i="1" l="1"/>
  <c r="T15" i="1"/>
  <c r="T11" i="1"/>
  <c r="T22" i="1"/>
  <c r="T18" i="1"/>
  <c r="T14" i="1"/>
  <c r="T21" i="1"/>
  <c r="T17" i="1"/>
  <c r="T13" i="1"/>
  <c r="T10" i="1"/>
  <c r="S23" i="1"/>
  <c r="K54" i="1"/>
  <c r="L52" i="1"/>
  <c r="L53" i="1"/>
  <c r="K23" i="1"/>
  <c r="L22" i="1"/>
  <c r="E54" i="1"/>
  <c r="E55" i="1"/>
  <c r="E57" i="1"/>
  <c r="E58" i="1"/>
  <c r="H58" i="1"/>
  <c r="H57" i="1"/>
  <c r="E56" i="1"/>
  <c r="H56" i="1"/>
  <c r="H55" i="1"/>
  <c r="E41" i="1"/>
  <c r="E42" i="1"/>
  <c r="E44" i="1"/>
  <c r="E45" i="1"/>
  <c r="E46" i="1"/>
  <c r="E48" i="1"/>
  <c r="E49" i="1"/>
  <c r="E50" i="1"/>
  <c r="E51" i="1"/>
  <c r="E52" i="1"/>
  <c r="E53" i="1"/>
  <c r="E40" i="1"/>
  <c r="H54" i="1"/>
  <c r="H53" i="1"/>
  <c r="H52" i="1"/>
  <c r="L51" i="1"/>
  <c r="H51" i="1"/>
  <c r="L50" i="1"/>
  <c r="H50" i="1"/>
  <c r="L49" i="1"/>
  <c r="H49" i="1"/>
  <c r="L48" i="1"/>
  <c r="H48" i="1"/>
  <c r="L47" i="1"/>
  <c r="H47" i="1"/>
  <c r="E47" i="1"/>
  <c r="H46" i="1"/>
  <c r="H45" i="1"/>
  <c r="H44" i="1"/>
  <c r="H43" i="1"/>
  <c r="E43" i="1"/>
  <c r="H42" i="1"/>
  <c r="H41" i="1"/>
  <c r="H40" i="1"/>
  <c r="L15" i="1"/>
  <c r="L12" i="1"/>
  <c r="L13" i="1"/>
  <c r="L14" i="1"/>
  <c r="L11" i="1"/>
  <c r="L10" i="1"/>
  <c r="O7" i="1" s="1" a="1"/>
  <c r="O7" i="1" s="1"/>
  <c r="T23" i="1" l="1"/>
  <c r="F2" i="1"/>
  <c r="F19" i="1"/>
  <c r="E59" i="1"/>
  <c r="L43" i="1" s="1"/>
  <c r="L44" i="1" s="1"/>
  <c r="L23" i="1"/>
  <c r="O8" i="1" s="1"/>
  <c r="F10" i="1"/>
  <c r="F18" i="1"/>
  <c r="F17" i="1"/>
  <c r="F16" i="1"/>
  <c r="F11" i="1"/>
  <c r="L54" i="1"/>
  <c r="F7" i="1"/>
  <c r="F14" i="1"/>
  <c r="E20" i="1"/>
  <c r="F41" i="1" s="1"/>
  <c r="F3" i="1"/>
  <c r="F13" i="1"/>
  <c r="F8" i="1"/>
  <c r="F6" i="1"/>
  <c r="F12" i="1"/>
  <c r="F9" i="1"/>
  <c r="F5" i="1"/>
  <c r="F15" i="1"/>
  <c r="F4" i="1"/>
  <c r="H59" i="1"/>
  <c r="I59" i="1" s="1"/>
  <c r="H20" i="1"/>
  <c r="I20" i="1" l="1"/>
  <c r="F46" i="1"/>
  <c r="F44" i="1"/>
  <c r="F55" i="1"/>
  <c r="F40" i="1"/>
  <c r="F58" i="1"/>
  <c r="F54" i="1"/>
  <c r="F48" i="1"/>
  <c r="F43" i="1"/>
  <c r="F47" i="1"/>
  <c r="F50" i="1"/>
  <c r="F49" i="1"/>
  <c r="F56" i="1"/>
  <c r="F53" i="1"/>
  <c r="F57" i="1"/>
  <c r="F51" i="1"/>
  <c r="F45" i="1"/>
  <c r="L6" i="1"/>
  <c r="L7" i="1" s="1"/>
  <c r="F42" i="1"/>
  <c r="F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<sst xmlns="http://schemas.openxmlformats.org/spreadsheetml/2006/main" count="285" uniqueCount="113">
  <si>
    <t>Title</t>
  </si>
  <si>
    <t>Start</t>
  </si>
  <si>
    <t>End</t>
  </si>
  <si>
    <t>Delta</t>
  </si>
  <si>
    <t>Delta Cum.</t>
  </si>
  <si>
    <t>Current</t>
  </si>
  <si>
    <t>Delta Current</t>
  </si>
  <si>
    <t>Comment</t>
  </si>
  <si>
    <t>Reading Speed</t>
  </si>
  <si>
    <t>Unit</t>
  </si>
  <si>
    <t>pages/hour</t>
  </si>
  <si>
    <t>Time Needed</t>
  </si>
  <si>
    <t>hours</t>
  </si>
  <si>
    <t>days</t>
  </si>
  <si>
    <t>Planning</t>
  </si>
  <si>
    <t>Day</t>
  </si>
  <si>
    <t>Exams</t>
  </si>
  <si>
    <t>Total</t>
  </si>
  <si>
    <t>1.1</t>
  </si>
  <si>
    <t>Introduction</t>
  </si>
  <si>
    <t>1.2</t>
  </si>
  <si>
    <t>1.3</t>
  </si>
  <si>
    <t>1.4</t>
  </si>
  <si>
    <t>1.5</t>
  </si>
  <si>
    <t>1.6</t>
  </si>
  <si>
    <t>1.7</t>
  </si>
  <si>
    <t>1.8</t>
  </si>
  <si>
    <t>1.9</t>
  </si>
  <si>
    <t>1.10</t>
  </si>
  <si>
    <t>1.11</t>
  </si>
  <si>
    <t>1.12</t>
  </si>
  <si>
    <t>1.13</t>
  </si>
  <si>
    <t>2.1</t>
  </si>
  <si>
    <t>2.2</t>
  </si>
  <si>
    <t>2.3</t>
  </si>
  <si>
    <t>2.4</t>
  </si>
  <si>
    <t>2.5</t>
  </si>
  <si>
    <t>2.6</t>
  </si>
  <si>
    <t>Score Sheet</t>
  </si>
  <si>
    <t>Question Number</t>
  </si>
  <si>
    <t>First Time</t>
  </si>
  <si>
    <t>Why I Got the Question Wrong</t>
  </si>
  <si>
    <t>Second Time</t>
  </si>
  <si>
    <t>Total Score</t>
  </si>
  <si>
    <t>pg</t>
  </si>
  <si>
    <t>Description</t>
  </si>
  <si>
    <t>Link</t>
  </si>
  <si>
    <t>App A</t>
  </si>
  <si>
    <t>App B</t>
  </si>
  <si>
    <t>App C</t>
  </si>
  <si>
    <t>App D</t>
  </si>
  <si>
    <t>App E</t>
  </si>
  <si>
    <t xml:space="preserve">Overview of PRINCE2 </t>
  </si>
  <si>
    <t xml:space="preserve">Starting a Project Successfully with PRINCE2 </t>
  </si>
  <si>
    <t xml:space="preserve">Organization Theme </t>
  </si>
  <si>
    <t xml:space="preserve">Business Case Theme </t>
  </si>
  <si>
    <t xml:space="preserve">Plans Theme </t>
  </si>
  <si>
    <t xml:space="preserve">Quality Theme </t>
  </si>
  <si>
    <t xml:space="preserve">Risk Theme </t>
  </si>
  <si>
    <t xml:space="preserve">Change Theme </t>
  </si>
  <si>
    <t xml:space="preserve">Progress Theme </t>
  </si>
  <si>
    <t>Managing the Middle of a Project Successfully with PRINCE2</t>
  </si>
  <si>
    <t>Managing the End of a Project Successfully with PRINCE2</t>
  </si>
  <si>
    <t xml:space="preserve">Passing the Accreditation Exams </t>
  </si>
  <si>
    <t xml:space="preserve">Answers to Review Questions </t>
  </si>
  <si>
    <t xml:space="preserve">Practitioner Exam Scenario </t>
  </si>
  <si>
    <t xml:space="preserve">Management Products in PRINCE2 </t>
  </si>
  <si>
    <t xml:space="preserve">Bonus PRINCE2 Foundation Exam </t>
  </si>
  <si>
    <t xml:space="preserve">Bonus PRINCE2 Practitioner Exam </t>
  </si>
  <si>
    <t>Book 2</t>
  </si>
  <si>
    <t>https://www.axelos.com/certifications/propath/prince2-agile-project-management</t>
  </si>
  <si>
    <t xml:space="preserve"> </t>
  </si>
  <si>
    <t>xxxiii</t>
  </si>
  <si>
    <t>https://books.wiley.com/series/sybex-test-prep-and-certification/</t>
  </si>
  <si>
    <t>xxxii</t>
  </si>
  <si>
    <r>
      <t xml:space="preserve">Interactive online learning environment and test bank </t>
    </r>
    <r>
      <rPr>
        <sz val="11"/>
        <color rgb="FFFF0000"/>
        <rFont val="Calibri"/>
        <family val="2"/>
        <charset val="161"/>
        <scheme val="minor"/>
      </rPr>
      <t>needs registration</t>
    </r>
  </si>
  <si>
    <t>Exam specs official page</t>
  </si>
  <si>
    <t>C</t>
  </si>
  <si>
    <t>B</t>
  </si>
  <si>
    <t>A</t>
  </si>
  <si>
    <t>D</t>
  </si>
  <si>
    <t>D. The quality review technique has three steps: review preparation, review meeting, and review follow-up</t>
  </si>
  <si>
    <t>A. At the end of each stage, the project manager reviews the project management team to see if it needs to be updated for the next stage. See Chapter 3, “Organization Theme.”</t>
  </si>
  <si>
    <t>C. The avoid response is used only for threats, not opportunities. See the “Plan” section under “Risk Management Procedure” in Chapter 7, “Risk Theme.”</t>
  </si>
  <si>
    <t>A. The risk owner’s role is to manage and monitor an assigned risk. See the “Implement” section under “Risk Management Procedure” in Chapter 7, “Risk Theme.”</t>
  </si>
  <si>
    <t>C. In PRINCE2, a risk is something that may or may not happen—in other words, it is uncertain. You might normally think of a risk as a negative event, but in PRINCE2 it could also have a favorable impact on the project. See the “How Does PRINCE2 Use the Word Risk?” section in Chapter 7, “Risk Theme.”</t>
  </si>
  <si>
    <t>B. The quality management approach sets out how the project will be managed to ensure that it delivers products that meet the users’ expectations. See Chapter 6, “Quality Theme.”</t>
  </si>
  <si>
    <t>A. The project management team is designed in the starting up a project process, during
the design and appoint the project management team activity. See Chapter 2, “Starting a
Project Successfully with PRINCE2.”</t>
  </si>
  <si>
    <t>B. The project manager creates the highlight report to regularly report progress to the
project board during the controlling a stage process. See Chapter 10, “Managing the
Middle of a Project Successfully with PRINCE2.”</t>
  </si>
  <si>
    <t>A. If the issue is informal, it might be captured in the daily log. If the issue is to be treated
formally, an entry in the issue register would be created and maybe also a corresponding
issue report. The risk register is used to capture risks, not issues. See Chapter 8, “Change
Theme.”</t>
  </si>
  <si>
    <t>A. The senior user must demonstrate that the forecast benefits have been realized. In most
projects, many of the benefits will not occur until after the project. See the “Business Case
Responsibilities” section in Chapter 4, “Business Case Theme.”</t>
  </si>
  <si>
    <t>C. There are three types of issues in PRINCE2: request for change, off-specification, and
problem or concern. See Chapter 8, “Change Theme.”</t>
  </si>
  <si>
    <t>B. PRINCE2 does not focus on people-management or leadership skills. See Chapter 1,
“Overview of PRINCE2.”</t>
  </si>
  <si>
    <t>B. One of the key sections of the business case is investment appraisal. This balances the
forecast benefits against project costs and ongoing operational and maintenance costs. See
“The Contents of the Business Case” section in Chapter 4, “Business Case Theme.”</t>
  </si>
  <si>
    <t>B. The three primary interests of stakeholders that are represented on the project board are
business, represented by the executive; user, represented by the senior users; and supplier,
represented by the senior suppliers. Refer to the “The Three Project Interests” section in
Chapter 3, “Organization Theme.”</t>
  </si>
  <si>
    <t>A. A risk register is a record, not a report. See Chapter 1, “Overview of PRINCE2.”</t>
  </si>
  <si>
    <t>D. Although you may talk about mitigating a risk in everyday speech, this is not a
PRINCE2 term. The steps in the PRINCE2 risk management procedure are identify, assess,
plan, implement, and communicate. See the “Risk Management Procedure” section in
Chapter 7, “Risk Theme.”</t>
  </si>
  <si>
    <t>B. A fundamental philosophy behind the PRINCE2 approach to plans is that the products
required are identified before the activities and resources to deliver those products are identified.
This is known as product-based planning. Just-in-time planning, brainstorming, and
work breakdown structures are not PRINCE2 techniques or approaches. See Chapter 5,
“Plans Theme.”</t>
  </si>
  <si>
    <t>C. The controlling a stage process contains a set of activities used by the project manager
to manage each delivery stage. See Chapter 10, “Managing the Middle of a Project
Successfully with PRINCE2.”</t>
  </si>
  <si>
    <t>A. During the starting up a project process, the executive will draft the outline business
case. See Chapter 4, “Business Case Theme.”</t>
  </si>
  <si>
    <t>B. The change control approach is created along with the other approaches in the initiating
a project process. See Chapter 8, “Change Theme.”</t>
  </si>
  <si>
    <t>Hinde Guide</t>
  </si>
  <si>
    <t>Ch 0,1 + Intro Test</t>
  </si>
  <si>
    <t>Delta (h)</t>
  </si>
  <si>
    <t>Actual (pg)</t>
  </si>
  <si>
    <t>Speed</t>
  </si>
  <si>
    <t>recess</t>
  </si>
  <si>
    <t>included</t>
  </si>
  <si>
    <t xml:space="preserve">today ctrl+; </t>
  </si>
  <si>
    <t>now ctrl+shift+;</t>
  </si>
  <si>
    <t>Time</t>
  </si>
  <si>
    <t>Needed</t>
  </si>
  <si>
    <t>Chapter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</si>
</sst>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dd/mm/yy"/>
  </numFmts>
  <fonts count="18" x14ac:knownFonts="1">
    <font>
      <sz val="11"/>
      <color theme="1"/>
      <name val="Calibri"/>
      <family val="2"/>
      <charset val="161"/>
      <scheme val="minor"/>
    </font>
    <font>
      <sz val="11"/>
      <color theme="1"/>
      <name val="Calibri"/>
      <family val="2"/>
      <charset val="161"/>
      <scheme val="minor"/>
    </font>
    <font>
      <sz val="11"/>
      <color theme="0"/>
      <name val="Calibri"/>
      <family val="2"/>
      <charset val="161"/>
      <scheme val="minor"/>
    </font>
    <font>
      <b/>
      <sz val="11"/>
      <color theme="0"/>
      <name val="Calibri"/>
      <family val="2"/>
      <scheme val="minor"/>
    </font>
    <font>
      <b/>
      <sz val="11"/>
      <color theme="1"/>
      <name val="Calibri"/>
      <family val="2"/>
      <scheme val="minor"/>
    </font>
    <font>
      <sz val="11"/>
      <color rgb="FF3F3F76"/>
      <name val="Calibri"/>
      <family val="2"/>
      <charset val="161"/>
      <scheme val="minor"/>
    </font>
    <font>
      <b/>
      <sz val="11"/>
      <color theme="0"/>
      <name val="Calibri"/>
      <family val="2"/>
      <charset val="161"/>
      <scheme val="minor"/>
    </font>
    <font>
      <b/>
      <sz val="11"/>
      <color theme="1"/>
      <name val="Calibri"/>
      <family val="2"/>
      <charset val="161"/>
      <scheme val="minor"/>
    </font>
    <font>
      <sz val="8"/>
      <name val="Calibri"/>
      <family val="2"/>
      <charset val="161"/>
      <scheme val="minor"/>
    </font>
    <font>
      <sz val="18"/>
      <color theme="3"/>
      <name val="Calibri Light"/>
      <family val="2"/>
      <charset val="161"/>
      <scheme val="major"/>
    </font>
    <font>
      <b/>
      <i/>
      <sz val="11"/>
      <color theme="1"/>
      <name val="Calibri"/>
      <family val="2"/>
      <charset val="161"/>
      <scheme val="minor"/>
    </font>
    <font>
      <i/>
      <sz val="11"/>
      <color theme="1"/>
      <name val="Calibri"/>
      <family val="2"/>
      <charset val="161"/>
      <scheme val="minor"/>
    </font>
    <font>
      <u/>
      <sz val="11"/>
      <color theme="10"/>
      <name val="Calibri"/>
      <family val="2"/>
      <charset val="161"/>
      <scheme val="minor"/>
    </font>
    <font>
      <i/>
      <sz val="11"/>
      <color rgb="FF7F7F7F"/>
      <name val="Calibri"/>
      <family val="2"/>
      <scheme val="minor"/>
    </font>
    <font>
      <sz val="11"/>
      <color rgb="FFFF0000"/>
      <name val="Calibri"/>
      <family val="2"/>
      <charset val="161"/>
      <scheme val="minor"/>
    </font>
    <font>
      <sz val="16"/>
      <color theme="3"/>
      <name val="Calibri Light"/>
      <family val="2"/>
      <charset val="161"/>
      <scheme val="major"/>
    </font>
    <font>
      <sz val="16"/>
      <color theme="1"/>
      <name val="Calibri"/>
      <family val="2"/>
      <charset val="161"/>
      <scheme val="minor"/>
    </font>
    <font>
      <b/>
      <i/>
      <sz val="11"/>
      <color rgb="FF7F7F7F"/>
      <name val="Calibri"/>
      <family val="2"/>
      <charset val="161"/>
      <scheme val="minor"/>
    </font>
  </fonts>
  <fills count="11">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rgb="FFFFCC99"/>
      </patternFill>
    </fill>
    <fill>
      <patternFill patternType="solid">
        <fgColor theme="5"/>
      </patternFill>
    </fill>
    <fill>
      <patternFill patternType="solid">
        <fgColor theme="5" tint="0.79998168889431442"/>
        <bgColor indexed="65"/>
      </patternFill>
    </fill>
    <fill>
      <patternFill patternType="solid">
        <fgColor theme="5" tint="0.39997558519241921"/>
        <bgColor indexed="65"/>
      </patternFill>
    </fill>
    <fill>
      <patternFill patternType="solid">
        <fgColor rgb="FFFFFFCC"/>
      </patternFill>
    </fill>
    <fill>
      <patternFill patternType="solid">
        <fgColor theme="0" tint="-4.9989318521683403E-2"/>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style="double">
        <color theme="4"/>
      </bottom>
      <diagonal/>
    </border>
    <border>
      <left style="thin">
        <color theme="2"/>
      </left>
      <right style="thin">
        <color theme="2"/>
      </right>
      <top style="thin">
        <color theme="2"/>
      </top>
      <bottom style="thin">
        <color theme="2"/>
      </bottom>
      <diagonal/>
    </border>
    <border>
      <left style="thin">
        <color rgb="FFB2B2B2"/>
      </left>
      <right style="thin">
        <color rgb="FFB2B2B2"/>
      </right>
      <top style="thin">
        <color rgb="FFB2B2B2"/>
      </top>
      <bottom style="thin">
        <color rgb="FFB2B2B2"/>
      </bottom>
      <diagonal/>
    </border>
    <border>
      <left style="thin">
        <color rgb="FFB2B2B2"/>
      </left>
      <right style="thin">
        <color rgb="FFC00000"/>
      </right>
      <top style="thin">
        <color rgb="FFB2B2B2"/>
      </top>
      <bottom style="thin">
        <color rgb="FFB2B2B2"/>
      </bottom>
      <diagonal/>
    </border>
    <border>
      <left/>
      <right style="thin">
        <color rgb="FFB2B2B2"/>
      </right>
      <top style="thin">
        <color rgb="FFB2B2B2"/>
      </top>
      <bottom style="thin">
        <color rgb="FFB2B2B2"/>
      </bottom>
      <diagonal/>
    </border>
  </borders>
  <cellStyleXfs count="13">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5" fillId="5" borderId="1" applyNumberFormat="0" applyAlignment="0" applyProtection="0"/>
    <xf numFmtId="0" fontId="2"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applyNumberFormat="0" applyFill="0" applyBorder="0" applyAlignment="0" applyProtection="0"/>
    <xf numFmtId="0" fontId="1" fillId="9" borderId="4" applyNumberFormat="0" applyFont="0" applyAlignment="0" applyProtection="0"/>
    <xf numFmtId="0" fontId="12" fillId="0" borderId="0" applyNumberFormat="0" applyFill="0" applyBorder="0" applyAlignment="0" applyProtection="0"/>
    <xf numFmtId="9" fontId="1" fillId="0" borderId="0" applyFont="0" applyFill="0" applyBorder="0" applyAlignment="0" applyProtection="0"/>
    <xf numFmtId="0" fontId="13" fillId="0" borderId="0" applyNumberFormat="0" applyFill="0" applyBorder="0" applyAlignment="0" applyProtection="0"/>
  </cellStyleXfs>
  <cellXfs count="50">
    <xf numFmtId="0" fontId="0" fillId="0" borderId="0" xfId="0"/>
    <xf numFmtId="0" fontId="2" fillId="2" borderId="0" xfId="1" applyAlignment="1">
      <alignment horizontal="center"/>
    </xf>
    <xf numFmtId="0" fontId="0" fillId="0" borderId="0" xfId="0" applyAlignment="1">
      <alignment horizontal="center"/>
    </xf>
    <xf numFmtId="0" fontId="1" fillId="3" borderId="0" xfId="2" applyAlignment="1">
      <alignment horizontal="center"/>
    </xf>
    <xf numFmtId="0" fontId="3" fillId="2" borderId="0" xfId="1" applyFont="1" applyAlignment="1">
      <alignment horizontal="center"/>
    </xf>
    <xf numFmtId="0" fontId="4" fillId="4" borderId="0" xfId="3" applyFont="1" applyAlignment="1">
      <alignment horizontal="center"/>
    </xf>
    <xf numFmtId="0" fontId="0" fillId="0" borderId="0" xfId="0" applyAlignment="1">
      <alignment horizontal="center" wrapText="1"/>
    </xf>
    <xf numFmtId="0" fontId="5" fillId="5" borderId="1" xfId="4" applyAlignment="1">
      <alignment horizontal="center"/>
    </xf>
    <xf numFmtId="0" fontId="5" fillId="5" borderId="2" xfId="4" applyBorder="1" applyAlignment="1">
      <alignment horizontal="center"/>
    </xf>
    <xf numFmtId="10" fontId="0" fillId="0" borderId="0" xfId="0" applyNumberFormat="1" applyAlignment="1">
      <alignment horizontal="center"/>
    </xf>
    <xf numFmtId="14" fontId="1" fillId="4" borderId="0" xfId="3" applyNumberFormat="1" applyAlignment="1">
      <alignment horizontal="center"/>
    </xf>
    <xf numFmtId="14" fontId="0" fillId="3" borderId="0" xfId="2" applyNumberFormat="1" applyFont="1" applyAlignment="1">
      <alignment horizontal="center"/>
    </xf>
    <xf numFmtId="14" fontId="0" fillId="4" borderId="0" xfId="3" applyNumberFormat="1" applyFont="1" applyAlignment="1">
      <alignment horizontal="center"/>
    </xf>
    <xf numFmtId="0" fontId="2" fillId="6" borderId="0" xfId="5" applyAlignment="1">
      <alignment horizontal="center"/>
    </xf>
    <xf numFmtId="0" fontId="6" fillId="6" borderId="0" xfId="5" applyFont="1" applyAlignment="1">
      <alignment horizontal="center"/>
    </xf>
    <xf numFmtId="0" fontId="1" fillId="7" borderId="0" xfId="6" applyAlignment="1">
      <alignment horizontal="center"/>
    </xf>
    <xf numFmtId="0" fontId="7" fillId="8" borderId="0" xfId="7" applyFont="1" applyAlignment="1">
      <alignment horizontal="center"/>
    </xf>
    <xf numFmtId="2" fontId="1" fillId="3" borderId="0" xfId="2" applyNumberFormat="1" applyAlignment="1">
      <alignment horizontal="center"/>
    </xf>
    <xf numFmtId="0" fontId="0" fillId="0" borderId="0" xfId="0" applyAlignment="1">
      <alignment wrapText="1"/>
    </xf>
    <xf numFmtId="0" fontId="1" fillId="8" borderId="3" xfId="7"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9" borderId="4" xfId="9" applyFont="1"/>
    <xf numFmtId="0" fontId="0" fillId="9" borderId="6" xfId="9" applyFont="1" applyBorder="1"/>
    <xf numFmtId="0" fontId="7" fillId="9" borderId="5" xfId="9" applyFont="1" applyBorder="1" applyAlignment="1">
      <alignment horizontal="center"/>
    </xf>
    <xf numFmtId="0" fontId="7" fillId="9" borderId="6" xfId="9" applyFont="1" applyBorder="1"/>
    <xf numFmtId="0" fontId="7" fillId="9" borderId="4" xfId="9" applyFont="1"/>
    <xf numFmtId="0" fontId="10" fillId="9" borderId="5" xfId="9" applyFont="1" applyBorder="1" applyAlignment="1">
      <alignment horizontal="center"/>
    </xf>
    <xf numFmtId="0" fontId="11" fillId="9" borderId="5" xfId="9" applyFont="1" applyBorder="1" applyAlignment="1">
      <alignment horizontal="center"/>
    </xf>
    <xf numFmtId="0" fontId="12" fillId="0" borderId="0" xfId="10"/>
    <xf numFmtId="0" fontId="12" fillId="0" borderId="0" xfId="10" applyAlignment="1">
      <alignment vertical="center"/>
    </xf>
    <xf numFmtId="0" fontId="5" fillId="5" borderId="0" xfId="4" applyBorder="1" applyAlignment="1">
      <alignment horizontal="center"/>
    </xf>
    <xf numFmtId="0" fontId="0" fillId="0" borderId="0" xfId="0" applyAlignment="1">
      <alignment horizontal="left"/>
    </xf>
    <xf numFmtId="164" fontId="1" fillId="8" borderId="0" xfId="7" applyNumberFormat="1" applyAlignment="1">
      <alignment horizontal="center"/>
    </xf>
    <xf numFmtId="0" fontId="6" fillId="6" borderId="0" xfId="5" applyFont="1" applyAlignment="1">
      <alignment horizontal="center" wrapText="1"/>
    </xf>
    <xf numFmtId="0" fontId="12" fillId="9" borderId="4" xfId="10" applyFill="1" applyBorder="1"/>
    <xf numFmtId="0" fontId="15" fillId="0" borderId="0" xfId="8" applyFont="1" applyAlignment="1"/>
    <xf numFmtId="0" fontId="16" fillId="0" borderId="0" xfId="0" applyFont="1" applyAlignment="1">
      <alignment wrapText="1"/>
    </xf>
    <xf numFmtId="10" fontId="0" fillId="0" borderId="0" xfId="11" applyNumberFormat="1" applyFont="1"/>
    <xf numFmtId="2" fontId="1" fillId="7" borderId="0" xfId="6" applyNumberFormat="1" applyAlignment="1">
      <alignment horizontal="center"/>
    </xf>
    <xf numFmtId="22"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10" borderId="0" xfId="0" applyFill="1" applyAlignment="1">
      <alignment horizontal="center"/>
    </xf>
    <xf numFmtId="0" fontId="17" fillId="10" borderId="0" xfId="12" applyFont="1" applyFill="1"/>
    <xf numFmtId="0" fontId="17" fillId="10" borderId="0" xfId="12" applyFont="1" applyFill="1" applyAlignment="1">
      <alignment horizontal="center"/>
    </xf>
    <xf numFmtId="0" fontId="17" fillId="10" borderId="0" xfId="12" applyFont="1" applyFill="1" applyAlignment="1"/>
    <xf numFmtId="0" fontId="7" fillId="10" borderId="0" xfId="0" applyFont="1" applyFill="1" applyAlignment="1">
      <alignment horizontal="center"/>
    </xf>
    <xf numFmtId="9" fontId="0" fillId="0" borderId="0" xfId="0" applyNumberFormat="1" applyAlignment="1">
      <alignment horizontal="center"/>
    </xf>
  </cellXfs>
  <cellStyles count="13">
    <cellStyle name="20% - Accent2" xfId="6" builtinId="34"/>
    <cellStyle name="40% - Accent1" xfId="2" builtinId="31"/>
    <cellStyle name="60% - Accent1" xfId="3" builtinId="32"/>
    <cellStyle name="60% - Accent2" xfId="7" builtinId="36"/>
    <cellStyle name="Accent1" xfId="1" builtinId="29"/>
    <cellStyle name="Accent2" xfId="5" builtinId="33"/>
    <cellStyle name="Explanatory Text" xfId="12" builtinId="53"/>
    <cellStyle name="Hyperlink" xfId="10" builtinId="8"/>
    <cellStyle name="Input" xfId="4" builtinId="20"/>
    <cellStyle name="Normal" xfId="0" builtinId="0"/>
    <cellStyle name="Note" xfId="9" builtinId="10"/>
    <cellStyle name="Percent" xfId="11" builtinId="5"/>
    <cellStyle name="Title" xfId="8" builtinId="15"/>
  </cellStyles>
  <dxfs count="58">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7" formatCode="dd/mm/yyyy\ hh:mm"/>
      <alignment horizontal="center" vertical="bottom" textRotation="0" wrapText="0" indent="0" justifyLastLine="0" shrinkToFit="0" readingOrder="0"/>
    </dxf>
    <dxf>
      <numFmt numFmtId="27" formatCode="dd/mm/yyyy\ hh:mm"/>
      <alignment horizontal="center" vertical="bottom" textRotation="0" wrapText="0" indent="0" justifyLastLine="0" shrinkToFit="0" readingOrder="0"/>
    </dxf>
    <dxf>
      <alignment horizontal="center" vertical="bottom" textRotation="0" wrapText="0" indent="0" justifyLastLine="0" shrinkToFit="0" readingOrder="0"/>
    </dxf>
    <dxf>
      <fill>
        <patternFill>
          <bgColor rgb="FFFF5050"/>
        </patternFill>
      </fill>
    </dxf>
    <dxf>
      <fill>
        <patternFill>
          <bgColor theme="7" tint="0.39994506668294322"/>
        </patternFill>
      </fill>
    </dxf>
    <dxf>
      <fill>
        <patternFill>
          <bgColor theme="9" tint="0.59996337778862885"/>
        </patternFill>
      </fill>
    </dxf>
    <dxf>
      <fill>
        <patternFill patternType="solid">
          <fgColor theme="0" tint="-0.14996795556505021"/>
          <bgColor theme="2"/>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14</xdr:col>
      <xdr:colOff>0</xdr:colOff>
      <xdr:row>34</xdr:row>
      <xdr:rowOff>7006</xdr:rowOff>
    </xdr:to>
    <xdr:pic>
      <xdr:nvPicPr>
        <xdr:cNvPr id="2" name="Picture 1" descr="A screenshot of a document&#10;&#10;Description automatically generated">
          <a:extLst>
            <a:ext uri="{FF2B5EF4-FFF2-40B4-BE49-F238E27FC236}">
              <a16:creationId xmlns:a16="http://schemas.microsoft.com/office/drawing/2014/main" id="{40A72915-F8A7-AF72-D17C-90004399249E}"/>
            </a:ext>
          </a:extLst>
        </xdr:cNvPr>
        <xdr:cNvPicPr>
          <a:picLocks noChangeAspect="1"/>
        </xdr:cNvPicPr>
      </xdr:nvPicPr>
      <xdr:blipFill>
        <a:blip xmlns:r="http://schemas.openxmlformats.org/officeDocument/2006/relationships" r:embed="rId1"/>
        <a:stretch>
          <a:fillRect/>
        </a:stretch>
      </xdr:blipFill>
      <xdr:spPr>
        <a:xfrm>
          <a:off x="6276975" y="190500"/>
          <a:ext cx="5486400" cy="6293506"/>
        </a:xfrm>
        <a:prstGeom prst="rect">
          <a:avLst/>
        </a:prstGeom>
        <a:ln>
          <a:solidFill>
            <a:schemeClr val="accent1"/>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20" totalsRowCount="1" headerRowDxfId="57" dataDxfId="56" totalsRowDxfId="55">
  <autoFilter ref="A1:I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000-000001000000}" name="Hinde Guide" totalsRowLabel="Total" dataDxfId="54" totalsRowDxfId="14"/>
    <tableColumn id="9" xr3:uid="{7C1CBE2E-5DF7-4411-82C7-2261958D4FA1}" name="Chapter Title" dataDxfId="53" totalsRowDxfId="13"/>
    <tableColumn id="2" xr3:uid="{00000000-0010-0000-0000-000002000000}" name="Start" dataDxfId="52" totalsRowDxfId="12"/>
    <tableColumn id="3" xr3:uid="{00000000-0010-0000-0000-000003000000}" name="End" dataDxfId="51" totalsRowDxfId="11"/>
    <tableColumn id="4" xr3:uid="{00000000-0010-0000-0000-000004000000}" name="Delta" totalsRowFunction="sum" dataDxfId="50" totalsRowDxfId="10">
      <calculatedColumnFormula>D2-C2+1</calculatedColumnFormula>
    </tableColumn>
    <tableColumn id="8" xr3:uid="{00000000-0010-0000-0000-000008000000}" name="Delta Cum." dataDxfId="49">
      <calculatedColumnFormula>SUM($E$2:Table1[[#This Row],[Delta]])</calculatedColumnFormula>
    </tableColumn>
    <tableColumn id="7" xr3:uid="{00000000-0010-0000-0000-000007000000}" name="Current" dataDxfId="48" totalsRowDxfId="9"/>
    <tableColumn id="6" xr3:uid="{00000000-0010-0000-0000-000006000000}" name="Delta Current" totalsRowFunction="sum" dataDxfId="47" totalsRowDxfId="8">
      <calculatedColumnFormula>IF((Table1[[#This Row],[Current]]-Table1[[#This Row],[Start]])&lt;=0,,IF(Table1[[#This Row],[Comment]]&lt;&gt;"off",Table1[[#This Row],[Current]]-Table1[[#This Row],[Start]]+1,))</calculatedColumnFormula>
    </tableColumn>
    <tableColumn id="5" xr3:uid="{00000000-0010-0000-0000-000005000000}" name="Comment" totalsRowFunction="custom" dataDxfId="46" totalsRowDxfId="7">
      <totalsRowFormula>Table1[[#Totals],[Delta Current]]/Table1[[#Totals],[Delta]]</totalsRow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F4CC04-4063-432D-8938-5F5B26514712}" name="Table14" displayName="Table14" ref="A39:I59" totalsRowCount="1" headerRowDxfId="45" dataDxfId="44" totalsRowDxfId="43">
  <autoFilter ref="A39:I58" xr:uid="{86DF2A78-1581-48E0-AB1F-86298804CF3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C2A5ABC-88F1-4B6A-A556-6691B49F9D3A}" name="Book 2" totalsRowLabel="Total" dataDxfId="42" totalsRowDxfId="41"/>
    <tableColumn id="9" xr3:uid="{83674396-9609-45AD-AF85-65D281A565CA}" name="Title" dataDxfId="40" totalsRowDxfId="39"/>
    <tableColumn id="2" xr3:uid="{DDE94C13-68E4-4CDE-8A05-5F67CDB5521E}" name="Start" dataDxfId="38" totalsRowDxfId="37"/>
    <tableColumn id="3" xr3:uid="{53F04439-1CD3-4C98-90CA-253445D067C9}" name="End" dataDxfId="36" totalsRowDxfId="35"/>
    <tableColumn id="4" xr3:uid="{139C5BFC-56E2-423A-8446-5584A90E98A4}" name="Delta" totalsRowFunction="sum" dataDxfId="34" totalsRowDxfId="33">
      <calculatedColumnFormula>D40-C40</calculatedColumnFormula>
    </tableColumn>
    <tableColumn id="8" xr3:uid="{A0FFB1A1-EBC8-4EC9-9D82-35FA36F74523}" name="Delta Cum." dataDxfId="32">
      <calculatedColumnFormula>SUM($E$2:Table14[[#This Row],[Delta]])</calculatedColumnFormula>
    </tableColumn>
    <tableColumn id="7" xr3:uid="{627D65F0-CBE0-458C-BC16-C77A549B6394}" name="Current" dataDxfId="31" totalsRowDxfId="30"/>
    <tableColumn id="6" xr3:uid="{DB4A3EC6-25E3-4CBA-B65C-64AB2B04DF27}" name="Delta Current" totalsRowFunction="sum" dataDxfId="29" totalsRowDxfId="28">
      <calculatedColumnFormula>IF((Table14[[#This Row],[Current]]-Table14[[#This Row],[Start]])&lt;=0,,IF(Table14[[#This Row],[Comment]]&lt;&gt;"off",Table14[[#This Row],[Current]]-Table14[[#This Row],[Start]],))</calculatedColumnFormula>
    </tableColumn>
    <tableColumn id="5" xr3:uid="{00074C9A-BAFF-4820-9D91-E4A8AF96E3F1}" name="Comment" totalsRowFunction="custom" dataDxfId="27" totalsRowDxfId="26">
      <totalsRowFormula>Table14[[#Totals],[Delta Current]]/Table14[[#Totals],[Delta]]</totalsRow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76775E-F1D9-41E2-9AC9-98BCB34FD5D6}" name="Table2" displayName="Table2" ref="O9:T23" totalsRowCount="1" headerRowDxfId="25" dataDxfId="24">
  <autoFilter ref="O9:T22" xr:uid="{4A76775E-F1D9-41E2-9AC9-98BCB34FD5D6}"/>
  <tableColumns count="6">
    <tableColumn id="1" xr3:uid="{6A18C1B9-7694-41B8-9D77-EBBC11A707EF}" name="Actual (pg)" totalsRowFunction="sum" dataDxfId="6" totalsRowDxfId="5"/>
    <tableColumn id="2" xr3:uid="{749A5778-EE5B-4099-A5E0-41450F3F9156}" name="Description" dataDxfId="19" totalsRowDxfId="4"/>
    <tableColumn id="3" xr3:uid="{A6BEC0FE-92F9-44E1-B1F7-9081463B3AC4}" name="Start" dataDxfId="18" totalsRowDxfId="3"/>
    <tableColumn id="4" xr3:uid="{183A3801-3674-4C90-BA4D-270182F6A2E6}" name="End" dataDxfId="17" totalsRowDxfId="2"/>
    <tableColumn id="5" xr3:uid="{EDD5AFF7-2CB3-4200-B655-332C4F814C3D}" name="Delta (h)" totalsRowFunction="sum" dataDxfId="16" totalsRowDxfId="1">
      <calculatedColumnFormula>(R10-Q10)*24</calculatedColumnFormula>
    </tableColumn>
    <tableColumn id="6" xr3:uid="{12B31528-65E9-4179-B8A2-0EE350346D0A}" name="Speed" totalsRowFunction="average" dataDxfId="15" totalsRowDxfId="0">
      <calculatedColumnFormula>IFERROR(O10/S10,"")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ooks.wiley.com/series/sybex-test-prep-and-certification/" TargetMode="External"/><Relationship Id="rId1" Type="http://schemas.openxmlformats.org/officeDocument/2006/relationships/hyperlink" Target="https://www.axelos.com/certifications/propath/prince2-agile-project-management"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T59"/>
  <sheetViews>
    <sheetView showGridLines="0" tabSelected="1" workbookViewId="0">
      <selection activeCell="I20" sqref="I20"/>
    </sheetView>
  </sheetViews>
  <sheetFormatPr defaultColWidth="9.140625" defaultRowHeight="15" x14ac:dyDescent="0.25"/>
  <cols>
    <col min="1" max="1" width="8.5703125" style="2" customWidth="1"/>
    <col min="2" max="2" width="55.140625" style="2" bestFit="1" customWidth="1"/>
    <col min="3" max="3" width="6.85546875" style="2" customWidth="1"/>
    <col min="4" max="4" width="6.5703125" style="2" customWidth="1"/>
    <col min="5" max="5" width="6.7109375" style="2" customWidth="1"/>
    <col min="6" max="6" width="9.42578125" style="2" customWidth="1"/>
    <col min="7" max="7" width="7.5703125" style="2" customWidth="1"/>
    <col min="8" max="8" width="10.5703125" style="2" customWidth="1"/>
    <col min="9" max="9" width="23.28515625" style="2" customWidth="1"/>
    <col min="10" max="10" width="2.85546875" style="2" customWidth="1"/>
    <col min="11" max="11" width="5.5703125" style="2" customWidth="1"/>
    <col min="12" max="12" width="10" style="2" customWidth="1"/>
    <col min="13" max="13" width="13.42578125" style="2" bestFit="1" customWidth="1"/>
    <col min="14" max="14" width="2.85546875" style="2" customWidth="1"/>
    <col min="15" max="15" width="14.85546875" style="2" customWidth="1"/>
    <col min="16" max="16" width="16.7109375" style="2" bestFit="1" customWidth="1"/>
    <col min="17" max="18" width="15.85546875" style="2" bestFit="1" customWidth="1"/>
    <col min="19" max="19" width="13.28515625" style="2" bestFit="1" customWidth="1"/>
    <col min="20" max="20" width="11.140625" style="2" bestFit="1" customWidth="1"/>
    <col min="21" max="16384" width="9.140625" style="2"/>
  </cols>
  <sheetData>
    <row r="1" spans="1:20" ht="30" customHeight="1" x14ac:dyDescent="0.25">
      <c r="A1" s="42" t="s">
        <v>101</v>
      </c>
      <c r="B1" s="43" t="s">
        <v>112</v>
      </c>
      <c r="C1" s="43" t="s">
        <v>1</v>
      </c>
      <c r="D1" s="43" t="s">
        <v>2</v>
      </c>
      <c r="E1" s="43" t="s">
        <v>3</v>
      </c>
      <c r="F1" s="42" t="s">
        <v>4</v>
      </c>
      <c r="G1" s="43" t="s">
        <v>5</v>
      </c>
      <c r="H1" s="42" t="s">
        <v>6</v>
      </c>
      <c r="I1" s="43" t="s">
        <v>7</v>
      </c>
      <c r="L1" s="34" t="s">
        <v>8</v>
      </c>
      <c r="M1" s="14" t="s">
        <v>9</v>
      </c>
      <c r="O1" s="44"/>
      <c r="P1" s="44"/>
      <c r="Q1" s="44"/>
      <c r="R1" s="44"/>
      <c r="S1" s="44"/>
      <c r="T1" s="44"/>
    </row>
    <row r="2" spans="1:20" x14ac:dyDescent="0.25">
      <c r="A2" s="2">
        <v>1</v>
      </c>
      <c r="B2" s="32" t="s">
        <v>52</v>
      </c>
      <c r="C2" s="2">
        <v>1</v>
      </c>
      <c r="D2" s="2">
        <f>C3-1</f>
        <v>46</v>
      </c>
      <c r="E2" s="2">
        <f t="shared" ref="E2:E19" si="0">D2-C2+1</f>
        <v>46</v>
      </c>
      <c r="F2" s="2">
        <f>SUM($E$2:Table1[[#This Row],[Delta]])</f>
        <v>46</v>
      </c>
      <c r="G2" s="31">
        <v>17</v>
      </c>
      <c r="H2" s="2">
        <f>IF((Table1[[#This Row],[Current]]-Table1[[#This Row],[Start]])&lt;=0,,IF(Table1[[#This Row],[Comment]]&lt;&gt;"off",Table1[[#This Row],[Current]]-Table1[[#This Row],[Start]]+1,))</f>
        <v>17</v>
      </c>
      <c r="L2" s="7">
        <v>15</v>
      </c>
      <c r="M2" s="13" t="s">
        <v>10</v>
      </c>
      <c r="O2" s="44"/>
      <c r="P2" s="44"/>
      <c r="Q2" s="44"/>
      <c r="R2" s="44"/>
      <c r="S2" s="44"/>
      <c r="T2" s="44"/>
    </row>
    <row r="3" spans="1:20" x14ac:dyDescent="0.25">
      <c r="A3" s="2">
        <v>2</v>
      </c>
      <c r="B3" s="32" t="s">
        <v>53</v>
      </c>
      <c r="C3" s="2">
        <v>47</v>
      </c>
      <c r="D3" s="2">
        <f>C4-1</f>
        <v>88</v>
      </c>
      <c r="E3" s="2">
        <f t="shared" si="0"/>
        <v>42</v>
      </c>
      <c r="F3" s="2">
        <f>SUM($E$2:Table1[[#This Row],[Delta]])</f>
        <v>88</v>
      </c>
      <c r="G3" s="31"/>
      <c r="H3" s="2">
        <f>IF((Table1[[#This Row],[Current]]-Table1[[#This Row],[Start]])&lt;=0,,IF(Table1[[#This Row],[Comment]]&lt;&gt;"off",Table1[[#This Row],[Current]]-Table1[[#This Row],[Start]]+1,))</f>
        <v>0</v>
      </c>
      <c r="O3" s="44"/>
      <c r="P3" s="44"/>
      <c r="Q3" s="44"/>
      <c r="R3" s="44"/>
      <c r="S3" s="44"/>
      <c r="T3" s="44"/>
    </row>
    <row r="4" spans="1:20" x14ac:dyDescent="0.25">
      <c r="A4" s="2">
        <v>3</v>
      </c>
      <c r="B4" s="32" t="s">
        <v>54</v>
      </c>
      <c r="C4" s="2">
        <v>89</v>
      </c>
      <c r="D4" s="2">
        <f t="shared" ref="D4:D17" si="1">C5-1</f>
        <v>130</v>
      </c>
      <c r="E4" s="2">
        <f t="shared" si="0"/>
        <v>42</v>
      </c>
      <c r="F4" s="2">
        <f>SUM($E$2:Table1[[#This Row],[Delta]])</f>
        <v>130</v>
      </c>
      <c r="G4" s="31"/>
      <c r="H4" s="2">
        <f>IF((Table1[[#This Row],[Current]]-Table1[[#This Row],[Start]])&lt;=0,,IF(Table1[[#This Row],[Comment]]&lt;&gt;"off",Table1[[#This Row],[Current]]-Table1[[#This Row],[Start]]+1,))</f>
        <v>0</v>
      </c>
      <c r="L4" s="14" t="s">
        <v>110</v>
      </c>
      <c r="M4" s="14"/>
      <c r="O4" s="44"/>
      <c r="P4" s="44"/>
      <c r="Q4" s="44"/>
      <c r="R4" s="44"/>
      <c r="S4" s="44"/>
      <c r="T4" s="44"/>
    </row>
    <row r="5" spans="1:20" x14ac:dyDescent="0.25">
      <c r="A5" s="2">
        <v>4</v>
      </c>
      <c r="B5" s="32" t="s">
        <v>55</v>
      </c>
      <c r="C5" s="2">
        <v>131</v>
      </c>
      <c r="D5" s="2">
        <f t="shared" si="1"/>
        <v>158</v>
      </c>
      <c r="E5" s="2">
        <f t="shared" si="0"/>
        <v>28</v>
      </c>
      <c r="F5" s="2">
        <f>SUM($E$2:Table1[[#This Row],[Delta]])</f>
        <v>158</v>
      </c>
      <c r="G5" s="31"/>
      <c r="H5" s="2">
        <f>IF((Table1[[#This Row],[Current]]-Table1[[#This Row],[Start]])&lt;=0,,IF(Table1[[#This Row],[Comment]]&lt;&gt;"off",Table1[[#This Row],[Current]]-Table1[[#This Row],[Start]]+1,))</f>
        <v>0</v>
      </c>
      <c r="L5" s="14" t="s">
        <v>111</v>
      </c>
      <c r="M5" s="14" t="s">
        <v>9</v>
      </c>
      <c r="O5" s="44"/>
      <c r="P5" s="44"/>
      <c r="Q5" s="44"/>
      <c r="R5" s="44"/>
      <c r="S5" s="44"/>
      <c r="T5" s="44"/>
    </row>
    <row r="6" spans="1:20" x14ac:dyDescent="0.25">
      <c r="A6" s="2">
        <v>5</v>
      </c>
      <c r="B6" s="32" t="s">
        <v>56</v>
      </c>
      <c r="C6" s="2">
        <v>159</v>
      </c>
      <c r="D6" s="2">
        <f t="shared" si="1"/>
        <v>202</v>
      </c>
      <c r="E6" s="2">
        <f t="shared" si="0"/>
        <v>44</v>
      </c>
      <c r="F6" s="2">
        <f>SUM($E$2:Table1[[#This Row],[Delta]])</f>
        <v>202</v>
      </c>
      <c r="G6" s="31"/>
      <c r="H6" s="2">
        <f>IF((Table1[[#This Row],[Current]]-Table1[[#This Row],[Start]])&lt;=0,,IF(Table1[[#This Row],[Comment]]&lt;&gt;"off",Table1[[#This Row],[Current]]-Table1[[#This Row],[Start]]+1,))</f>
        <v>0</v>
      </c>
      <c r="L6" s="39">
        <f>Table1[[#Totals],[Delta]]/PPH</f>
        <v>37.200000000000003</v>
      </c>
      <c r="M6" s="13" t="s">
        <v>12</v>
      </c>
      <c r="O6" s="44"/>
      <c r="P6" s="44"/>
      <c r="Q6" s="44"/>
      <c r="R6" s="44"/>
      <c r="S6" s="44"/>
      <c r="T6" s="44"/>
    </row>
    <row r="7" spans="1:20" x14ac:dyDescent="0.25">
      <c r="A7" s="2">
        <v>6</v>
      </c>
      <c r="B7" s="32" t="s">
        <v>57</v>
      </c>
      <c r="C7" s="2">
        <v>203</v>
      </c>
      <c r="D7" s="2">
        <f t="shared" si="1"/>
        <v>244</v>
      </c>
      <c r="E7" s="2">
        <f t="shared" si="0"/>
        <v>42</v>
      </c>
      <c r="F7" s="2">
        <f>SUM($E$2:Table1[[#This Row],[Delta]])</f>
        <v>244</v>
      </c>
      <c r="G7" s="31"/>
      <c r="H7" s="2">
        <f>IF((Table1[[#This Row],[Current]]-Table1[[#This Row],[Start]])&lt;=0,,IF(Table1[[#This Row],[Comment]]&lt;&gt;"off",Table1[[#This Row],[Current]]-Table1[[#This Row],[Start]]+1,))</f>
        <v>0</v>
      </c>
      <c r="K7" s="7">
        <v>3</v>
      </c>
      <c r="L7" s="39">
        <f>L6/K7</f>
        <v>12.4</v>
      </c>
      <c r="M7" s="13" t="s">
        <v>13</v>
      </c>
      <c r="O7" s="45" t="str" cm="1">
        <f t="array" ref="O7">_xlfn.LET(
_xlpm.actualCurr, Table2[[#Totals],[Actual (pg)]],
_xlpm.planCurr, SUM(_xlfn.TAKE(L10:L22,COUNTA(Table2[Actual (pg)]))),
_xlpm.diff, _xlpm.planCurr-_xlpm.actualCurr,
_xlfn.IFS(
_xlpm.diff&gt;0,"Behind plan by "&amp;_xlpm.diff&amp;" pgs",
_xlpm.diff=0,"Exactly as planned",
_xlpm.diff&lt;0,"Ahead of plan by "&amp;ABS(_xlpm.diff)&amp;" pgs"))</f>
        <v>Ahead of plan by 7 pgs</v>
      </c>
      <c r="P7" s="44"/>
      <c r="Q7" s="46" t="s">
        <v>108</v>
      </c>
      <c r="R7" s="47"/>
      <c r="S7" s="46" t="s">
        <v>106</v>
      </c>
      <c r="T7" s="44"/>
    </row>
    <row r="8" spans="1:20" x14ac:dyDescent="0.25">
      <c r="A8" s="2">
        <v>7</v>
      </c>
      <c r="B8" s="32" t="s">
        <v>58</v>
      </c>
      <c r="C8" s="2">
        <v>245</v>
      </c>
      <c r="D8" s="2">
        <f t="shared" si="1"/>
        <v>280</v>
      </c>
      <c r="E8" s="2">
        <f t="shared" si="0"/>
        <v>36</v>
      </c>
      <c r="F8" s="2">
        <f>SUM($E$2:Table1[[#This Row],[Delta]])</f>
        <v>280</v>
      </c>
      <c r="G8" s="31"/>
      <c r="H8" s="2">
        <f>IF((Table1[[#This Row],[Current]]-Table1[[#This Row],[Start]])&lt;=0,,IF(Table1[[#This Row],[Comment]]&lt;&gt;"off",Table1[[#This Row],[Current]]-Table1[[#This Row],[Start]]+1,))</f>
        <v>0</v>
      </c>
      <c r="O8" s="45" t="str">
        <f>"Completion "&amp;TEXT(Table2[[#Totals],[Actual (pg)]]/L23,"0.00%")</f>
        <v>Completion 9.50%</v>
      </c>
      <c r="P8" s="44"/>
      <c r="Q8" s="46" t="s">
        <v>109</v>
      </c>
      <c r="R8" s="48"/>
      <c r="S8" s="46" t="s">
        <v>107</v>
      </c>
      <c r="T8" s="44"/>
    </row>
    <row r="9" spans="1:20" x14ac:dyDescent="0.25">
      <c r="A9" s="2">
        <v>8</v>
      </c>
      <c r="B9" s="32" t="s">
        <v>59</v>
      </c>
      <c r="C9" s="2">
        <v>281</v>
      </c>
      <c r="D9" s="2">
        <f t="shared" si="1"/>
        <v>310</v>
      </c>
      <c r="E9" s="2">
        <f t="shared" si="0"/>
        <v>30</v>
      </c>
      <c r="F9" s="2">
        <f>SUM($E$2:Table1[[#This Row],[Delta]])</f>
        <v>310</v>
      </c>
      <c r="G9" s="31"/>
      <c r="H9" s="2">
        <f>IF((Table1[[#This Row],[Current]]-Table1[[#This Row],[Start]])&lt;=0,,IF(Table1[[#This Row],[Comment]]&lt;&gt;"off",Table1[[#This Row],[Current]]-Table1[[#This Row],[Start]]+1,))</f>
        <v>0</v>
      </c>
      <c r="L9" s="14" t="s">
        <v>14</v>
      </c>
      <c r="M9" s="14" t="s">
        <v>15</v>
      </c>
      <c r="O9" s="2" t="s">
        <v>104</v>
      </c>
      <c r="P9" s="2" t="s">
        <v>45</v>
      </c>
      <c r="Q9" s="2" t="s">
        <v>1</v>
      </c>
      <c r="R9" s="2" t="s">
        <v>2</v>
      </c>
      <c r="S9" s="2" t="s">
        <v>103</v>
      </c>
      <c r="T9" s="2" t="s">
        <v>105</v>
      </c>
    </row>
    <row r="10" spans="1:20" x14ac:dyDescent="0.25">
      <c r="A10" s="2">
        <v>9</v>
      </c>
      <c r="B10" s="32" t="s">
        <v>60</v>
      </c>
      <c r="C10" s="2">
        <v>311</v>
      </c>
      <c r="D10" s="2">
        <f t="shared" si="1"/>
        <v>344</v>
      </c>
      <c r="E10" s="2">
        <f t="shared" si="0"/>
        <v>34</v>
      </c>
      <c r="F10" s="2">
        <f>SUM($E$2:Table1[[#This Row],[Delta]])</f>
        <v>344</v>
      </c>
      <c r="G10" s="31"/>
      <c r="H10" s="2">
        <f>IF((Table1[[#This Row],[Current]]-Table1[[#This Row],[Start]])&lt;=0,,IF(Table1[[#This Row],[Comment]]&lt;&gt;"off",Table1[[#This Row],[Current]]-Table1[[#This Row],[Start]]+1,))</f>
        <v>0</v>
      </c>
      <c r="K10" s="7">
        <v>3</v>
      </c>
      <c r="L10" s="15">
        <f t="shared" ref="L10:L15" si="2">K10*PPH</f>
        <v>45</v>
      </c>
      <c r="M10" s="33">
        <v>45430</v>
      </c>
      <c r="O10" s="2">
        <f>35+17</f>
        <v>52</v>
      </c>
      <c r="P10" s="2" t="s">
        <v>102</v>
      </c>
      <c r="Q10" s="40">
        <v>45430.438194444447</v>
      </c>
      <c r="R10" s="40">
        <v>45430.583333333336</v>
      </c>
      <c r="S10" s="41">
        <f>(R10-Q10)*24</f>
        <v>3.4833333333372138</v>
      </c>
      <c r="T10" s="41">
        <f>IFERROR(O10/S10,"")</f>
        <v>14.92822966505514</v>
      </c>
    </row>
    <row r="11" spans="1:20" x14ac:dyDescent="0.25">
      <c r="A11" s="2">
        <v>10</v>
      </c>
      <c r="B11" s="32" t="s">
        <v>61</v>
      </c>
      <c r="C11" s="2">
        <v>345</v>
      </c>
      <c r="D11" s="2">
        <f t="shared" si="1"/>
        <v>390</v>
      </c>
      <c r="E11" s="2">
        <f t="shared" si="0"/>
        <v>46</v>
      </c>
      <c r="F11" s="2">
        <f>SUM($E$2:Table1[[#This Row],[Delta]])</f>
        <v>390</v>
      </c>
      <c r="G11" s="31"/>
      <c r="H11" s="2">
        <f>IF((Table1[[#This Row],[Current]]-Table1[[#This Row],[Start]])&lt;=0,,IF(Table1[[#This Row],[Comment]]&lt;&gt;"off",Table1[[#This Row],[Current]]-Table1[[#This Row],[Start]]+1,))</f>
        <v>0</v>
      </c>
      <c r="K11" s="7">
        <v>6</v>
      </c>
      <c r="L11" s="15">
        <f t="shared" si="2"/>
        <v>90</v>
      </c>
      <c r="M11" s="33">
        <v>45431</v>
      </c>
      <c r="Q11" s="40"/>
      <c r="R11" s="40"/>
      <c r="S11" s="41">
        <f t="shared" ref="S11:S22" si="3">(R11-Q11)*24</f>
        <v>0</v>
      </c>
      <c r="T11" s="41" t="str">
        <f t="shared" ref="T11:T22" si="4">IFERROR(O11/S11,"")</f>
        <v/>
      </c>
    </row>
    <row r="12" spans="1:20" x14ac:dyDescent="0.25">
      <c r="A12" s="2">
        <v>11</v>
      </c>
      <c r="B12" s="32" t="s">
        <v>62</v>
      </c>
      <c r="C12" s="2">
        <v>391</v>
      </c>
      <c r="D12" s="2">
        <f t="shared" si="1"/>
        <v>414</v>
      </c>
      <c r="E12" s="2">
        <f t="shared" si="0"/>
        <v>24</v>
      </c>
      <c r="F12" s="2">
        <f>SUM($E$2:Table1[[#This Row],[Delta]])</f>
        <v>414</v>
      </c>
      <c r="G12" s="31"/>
      <c r="H12" s="2">
        <f>IF((Table1[[#This Row],[Current]]-Table1[[#This Row],[Start]])&lt;=0,,IF(Table1[[#This Row],[Comment]]&lt;&gt;"off",Table1[[#This Row],[Current]]-Table1[[#This Row],[Start]]+1,))</f>
        <v>0</v>
      </c>
      <c r="K12" s="7">
        <v>1.5</v>
      </c>
      <c r="L12" s="15">
        <f t="shared" si="2"/>
        <v>22.5</v>
      </c>
      <c r="M12" s="33">
        <v>45432</v>
      </c>
      <c r="Q12" s="40"/>
      <c r="R12" s="40"/>
      <c r="S12" s="41">
        <f t="shared" si="3"/>
        <v>0</v>
      </c>
      <c r="T12" s="41" t="str">
        <f t="shared" si="4"/>
        <v/>
      </c>
    </row>
    <row r="13" spans="1:20" x14ac:dyDescent="0.25">
      <c r="A13" s="2">
        <v>12</v>
      </c>
      <c r="B13" s="32" t="s">
        <v>63</v>
      </c>
      <c r="C13" s="2">
        <v>415</v>
      </c>
      <c r="D13" s="2">
        <f t="shared" si="1"/>
        <v>432</v>
      </c>
      <c r="E13" s="2">
        <f t="shared" si="0"/>
        <v>18</v>
      </c>
      <c r="F13" s="2">
        <f>SUM($E$2:Table1[[#This Row],[Delta]])</f>
        <v>432</v>
      </c>
      <c r="G13" s="31"/>
      <c r="H13" s="2">
        <f>IF((Table1[[#This Row],[Current]]-Table1[[#This Row],[Start]])&lt;=0,,IF(Table1[[#This Row],[Comment]]&lt;&gt;"off",Table1[[#This Row],[Current]]-Table1[[#This Row],[Start]]+1,))</f>
        <v>0</v>
      </c>
      <c r="K13" s="7">
        <v>2</v>
      </c>
      <c r="L13" s="15">
        <f t="shared" si="2"/>
        <v>30</v>
      </c>
      <c r="M13" s="33">
        <v>45433</v>
      </c>
      <c r="Q13" s="40"/>
      <c r="R13" s="40"/>
      <c r="S13" s="41">
        <f t="shared" si="3"/>
        <v>0</v>
      </c>
      <c r="T13" s="41" t="str">
        <f t="shared" si="4"/>
        <v/>
      </c>
    </row>
    <row r="14" spans="1:20" x14ac:dyDescent="0.25">
      <c r="A14" s="2" t="s">
        <v>47</v>
      </c>
      <c r="B14" s="32" t="s">
        <v>64</v>
      </c>
      <c r="C14" s="2">
        <v>433</v>
      </c>
      <c r="D14" s="2">
        <f t="shared" si="1"/>
        <v>460</v>
      </c>
      <c r="E14" s="2">
        <f t="shared" si="0"/>
        <v>28</v>
      </c>
      <c r="F14" s="2">
        <f>SUM($E$2:Table1[[#This Row],[Delta]])</f>
        <v>460</v>
      </c>
      <c r="G14" s="31"/>
      <c r="H14" s="2">
        <f>IF((Table1[[#This Row],[Current]]-Table1[[#This Row],[Start]])&lt;=0,,IF(Table1[[#This Row],[Comment]]&lt;&gt;"off",Table1[[#This Row],[Current]]-Table1[[#This Row],[Start]]+1,))</f>
        <v>0</v>
      </c>
      <c r="K14" s="7">
        <v>1.5</v>
      </c>
      <c r="L14" s="15">
        <f t="shared" si="2"/>
        <v>22.5</v>
      </c>
      <c r="M14" s="33">
        <v>45434</v>
      </c>
      <c r="Q14" s="40"/>
      <c r="R14" s="40"/>
      <c r="S14" s="41">
        <f t="shared" si="3"/>
        <v>0</v>
      </c>
      <c r="T14" s="41" t="str">
        <f t="shared" si="4"/>
        <v/>
      </c>
    </row>
    <row r="15" spans="1:20" x14ac:dyDescent="0.25">
      <c r="A15" s="2" t="s">
        <v>48</v>
      </c>
      <c r="B15" s="32" t="s">
        <v>65</v>
      </c>
      <c r="C15" s="2">
        <v>461</v>
      </c>
      <c r="D15" s="2">
        <f t="shared" si="1"/>
        <v>464</v>
      </c>
      <c r="E15" s="2">
        <f t="shared" si="0"/>
        <v>4</v>
      </c>
      <c r="F15" s="2">
        <f>SUM($E$2:Table1[[#This Row],[Delta]])</f>
        <v>464</v>
      </c>
      <c r="G15" s="31"/>
      <c r="H15" s="2">
        <f>IF((Table1[[#This Row],[Current]]-Table1[[#This Row],[Start]])&lt;=0,,IF(Table1[[#This Row],[Comment]]&lt;&gt;"off",Table1[[#This Row],[Current]]-Table1[[#This Row],[Start]]+1,))</f>
        <v>0</v>
      </c>
      <c r="K15" s="7">
        <v>2</v>
      </c>
      <c r="L15" s="15">
        <f t="shared" si="2"/>
        <v>30</v>
      </c>
      <c r="M15" s="33">
        <v>45435</v>
      </c>
      <c r="Q15" s="40"/>
      <c r="R15" s="40"/>
      <c r="S15" s="41">
        <f t="shared" si="3"/>
        <v>0</v>
      </c>
      <c r="T15" s="41" t="str">
        <f t="shared" si="4"/>
        <v/>
      </c>
    </row>
    <row r="16" spans="1:20" x14ac:dyDescent="0.25">
      <c r="A16" s="2" t="s">
        <v>49</v>
      </c>
      <c r="B16" s="32" t="s">
        <v>66</v>
      </c>
      <c r="C16" s="2">
        <v>465</v>
      </c>
      <c r="D16" s="2">
        <f t="shared" si="1"/>
        <v>472</v>
      </c>
      <c r="E16" s="2">
        <f t="shared" si="0"/>
        <v>8</v>
      </c>
      <c r="F16" s="2">
        <f>SUM($E$2:Table1[[#This Row],[Delta]])</f>
        <v>472</v>
      </c>
      <c r="G16" s="31"/>
      <c r="H16" s="2">
        <f>IF((Table1[[#This Row],[Current]]-Table1[[#This Row],[Start]])&lt;=0,,IF(Table1[[#This Row],[Comment]]&lt;&gt;"off",Table1[[#This Row],[Current]]-Table1[[#This Row],[Start]]+1,))</f>
        <v>0</v>
      </c>
      <c r="K16" s="7">
        <v>1.5</v>
      </c>
      <c r="L16" s="15">
        <f t="shared" ref="L16:L17" si="5">K16*PPH</f>
        <v>22.5</v>
      </c>
      <c r="M16" s="33">
        <v>45436</v>
      </c>
      <c r="Q16" s="40"/>
      <c r="R16" s="40"/>
      <c r="S16" s="41">
        <f t="shared" si="3"/>
        <v>0</v>
      </c>
      <c r="T16" s="41" t="str">
        <f t="shared" si="4"/>
        <v/>
      </c>
    </row>
    <row r="17" spans="1:20" x14ac:dyDescent="0.25">
      <c r="A17" s="2" t="s">
        <v>50</v>
      </c>
      <c r="B17" s="32" t="s">
        <v>67</v>
      </c>
      <c r="C17" s="2">
        <v>473</v>
      </c>
      <c r="D17" s="2">
        <f t="shared" si="1"/>
        <v>492</v>
      </c>
      <c r="E17" s="2">
        <f t="shared" si="0"/>
        <v>20</v>
      </c>
      <c r="F17" s="2">
        <f>SUM($E$2:Table1[[#This Row],[Delta]])</f>
        <v>492</v>
      </c>
      <c r="G17" s="31"/>
      <c r="H17" s="2">
        <f>IF((Table1[[#This Row],[Current]]-Table1[[#This Row],[Start]])&lt;=0,,IF(Table1[[#This Row],[Comment]]&lt;&gt;"off",Table1[[#This Row],[Current]]-Table1[[#This Row],[Start]]+1,))</f>
        <v>0</v>
      </c>
      <c r="K17" s="7">
        <v>6</v>
      </c>
      <c r="L17" s="15">
        <f t="shared" si="5"/>
        <v>90</v>
      </c>
      <c r="M17" s="33">
        <v>45437</v>
      </c>
      <c r="Q17" s="40"/>
      <c r="R17" s="40"/>
      <c r="S17" s="41">
        <f t="shared" si="3"/>
        <v>0</v>
      </c>
      <c r="T17" s="41" t="str">
        <f t="shared" si="4"/>
        <v/>
      </c>
    </row>
    <row r="18" spans="1:20" x14ac:dyDescent="0.25">
      <c r="A18" s="2" t="s">
        <v>51</v>
      </c>
      <c r="B18" s="32" t="s">
        <v>68</v>
      </c>
      <c r="C18" s="2">
        <v>493</v>
      </c>
      <c r="D18" s="2">
        <v>523</v>
      </c>
      <c r="E18" s="2">
        <f t="shared" si="0"/>
        <v>31</v>
      </c>
      <c r="F18" s="2">
        <f>SUM($E$2:Table1[[#This Row],[Delta]])</f>
        <v>523</v>
      </c>
      <c r="G18" s="31"/>
      <c r="H18" s="2">
        <f>IF((Table1[[#This Row],[Current]]-Table1[[#This Row],[Start]])&lt;=0,,IF(Table1[[#This Row],[Comment]]&lt;&gt;"off",Table1[[#This Row],[Current]]-Table1[[#This Row],[Start]]+1,))</f>
        <v>0</v>
      </c>
      <c r="K18" s="7">
        <v>6</v>
      </c>
      <c r="L18" s="15">
        <f t="shared" ref="L18:L19" si="6">K18*PPH</f>
        <v>90</v>
      </c>
      <c r="M18" s="33">
        <v>45438</v>
      </c>
      <c r="Q18" s="40"/>
      <c r="R18" s="40"/>
      <c r="S18" s="41">
        <f t="shared" si="3"/>
        <v>0</v>
      </c>
      <c r="T18" s="41" t="str">
        <f t="shared" si="4"/>
        <v/>
      </c>
    </row>
    <row r="19" spans="1:20" x14ac:dyDescent="0.25">
      <c r="A19" s="2">
        <v>0</v>
      </c>
      <c r="B19" s="32" t="s">
        <v>19</v>
      </c>
      <c r="C19" s="2">
        <v>1</v>
      </c>
      <c r="D19" s="2">
        <v>35</v>
      </c>
      <c r="E19" s="2">
        <f t="shared" si="0"/>
        <v>35</v>
      </c>
      <c r="F19" s="2">
        <f>SUM($E$2:Table1[[#This Row],[Delta]])</f>
        <v>558</v>
      </c>
      <c r="G19" s="31">
        <v>35</v>
      </c>
      <c r="H19" s="2">
        <f>IF((Table1[[#This Row],[Current]]-Table1[[#This Row],[Start]])&lt;=0,,IF(Table1[[#This Row],[Comment]]&lt;&gt;"off",Table1[[#This Row],[Current]]-Table1[[#This Row],[Start]]+1,))</f>
        <v>35</v>
      </c>
      <c r="K19" s="7">
        <v>1.5</v>
      </c>
      <c r="L19" s="15">
        <f t="shared" si="6"/>
        <v>22.5</v>
      </c>
      <c r="M19" s="33">
        <v>45439</v>
      </c>
      <c r="Q19" s="40"/>
      <c r="R19" s="40"/>
      <c r="S19" s="41">
        <f t="shared" si="3"/>
        <v>0</v>
      </c>
      <c r="T19" s="41" t="str">
        <f t="shared" si="4"/>
        <v/>
      </c>
    </row>
    <row r="20" spans="1:20" x14ac:dyDescent="0.25">
      <c r="A20" s="2" t="s">
        <v>17</v>
      </c>
      <c r="E20" s="2">
        <f>SUBTOTAL(109,Table1[Delta])</f>
        <v>558</v>
      </c>
      <c r="F20"/>
      <c r="H20" s="2">
        <f>SUBTOTAL(109,Table1[Delta Current])</f>
        <v>52</v>
      </c>
      <c r="I20" s="9">
        <f>Table1[[#Totals],[Delta Current]]/Table1[[#Totals],[Delta]]</f>
        <v>9.3189964157706098E-2</v>
      </c>
      <c r="K20" s="7">
        <v>2</v>
      </c>
      <c r="L20" s="15">
        <f t="shared" ref="L20:L21" si="7">K20*PPH</f>
        <v>30</v>
      </c>
      <c r="M20" s="33">
        <v>45440</v>
      </c>
      <c r="Q20" s="40"/>
      <c r="R20" s="40"/>
      <c r="S20" s="41">
        <f t="shared" si="3"/>
        <v>0</v>
      </c>
      <c r="T20" s="41" t="str">
        <f t="shared" si="4"/>
        <v/>
      </c>
    </row>
    <row r="21" spans="1:20" x14ac:dyDescent="0.25">
      <c r="K21" s="7">
        <v>1.5</v>
      </c>
      <c r="L21" s="15">
        <f t="shared" si="7"/>
        <v>22.5</v>
      </c>
      <c r="M21" s="33">
        <v>45441</v>
      </c>
      <c r="Q21" s="40"/>
      <c r="R21" s="40"/>
      <c r="S21" s="41">
        <f t="shared" si="3"/>
        <v>0</v>
      </c>
      <c r="T21" s="41" t="str">
        <f t="shared" si="4"/>
        <v/>
      </c>
    </row>
    <row r="22" spans="1:20" x14ac:dyDescent="0.25">
      <c r="K22" s="7">
        <v>2</v>
      </c>
      <c r="L22" s="15">
        <f t="shared" ref="L22" si="8">K22*PPH</f>
        <v>30</v>
      </c>
      <c r="M22" s="33">
        <v>45442</v>
      </c>
      <c r="Q22" s="40"/>
      <c r="R22" s="40"/>
      <c r="S22" s="41">
        <f t="shared" si="3"/>
        <v>0</v>
      </c>
      <c r="T22" s="41" t="str">
        <f t="shared" si="4"/>
        <v/>
      </c>
    </row>
    <row r="23" spans="1:20" x14ac:dyDescent="0.25">
      <c r="K23" s="16">
        <f>SUM(K10:K22)</f>
        <v>36.5</v>
      </c>
      <c r="L23" s="14">
        <f>SUM(L10:L22)</f>
        <v>547.5</v>
      </c>
      <c r="M23" s="14" t="s">
        <v>16</v>
      </c>
      <c r="O23" s="2">
        <f>SUBTOTAL(109,Table2[Actual (pg)])</f>
        <v>52</v>
      </c>
      <c r="S23" s="41">
        <f>SUBTOTAL(109,Table2[Delta (h)])</f>
        <v>3.4833333333372138</v>
      </c>
      <c r="T23" s="41">
        <f>SUBTOTAL(101,Table2[Speed])</f>
        <v>14.92822966505514</v>
      </c>
    </row>
    <row r="26" spans="1:20" x14ac:dyDescent="0.25">
      <c r="L26" s="49"/>
    </row>
    <row r="39" spans="1:13" ht="30" x14ac:dyDescent="0.25">
      <c r="A39" s="6" t="s">
        <v>69</v>
      </c>
      <c r="B39" s="2" t="s">
        <v>0</v>
      </c>
      <c r="C39" s="2" t="s">
        <v>1</v>
      </c>
      <c r="D39" s="2" t="s">
        <v>2</v>
      </c>
      <c r="E39" s="2" t="s">
        <v>3</v>
      </c>
      <c r="F39" s="6" t="s">
        <v>4</v>
      </c>
      <c r="G39" s="2" t="s">
        <v>5</v>
      </c>
      <c r="H39" s="6" t="s">
        <v>6</v>
      </c>
      <c r="I39" s="2" t="s">
        <v>7</v>
      </c>
      <c r="L39" s="4" t="s">
        <v>8</v>
      </c>
      <c r="M39" s="4" t="s">
        <v>9</v>
      </c>
    </row>
    <row r="40" spans="1:13" x14ac:dyDescent="0.25">
      <c r="A40" s="2" t="s">
        <v>18</v>
      </c>
      <c r="C40" s="2">
        <v>1</v>
      </c>
      <c r="D40" s="2">
        <v>36</v>
      </c>
      <c r="E40" s="2">
        <f t="shared" ref="E40:E54" si="9">D40-C40</f>
        <v>35</v>
      </c>
      <c r="F40" s="2">
        <f>SUM($E$2:Table14[[#This Row],[Delta]])</f>
        <v>1151</v>
      </c>
      <c r="G40" s="7"/>
      <c r="H40" s="2">
        <f>IF((Table14[[#This Row],[Current]]-Table14[[#This Row],[Start]])&lt;=0,,IF(Table14[[#This Row],[Comment]]&lt;&gt;"off",Table14[[#This Row],[Current]]-Table14[[#This Row],[Start]],))</f>
        <v>0</v>
      </c>
      <c r="L40" s="7">
        <v>25</v>
      </c>
      <c r="M40" s="1" t="s">
        <v>10</v>
      </c>
    </row>
    <row r="41" spans="1:13" x14ac:dyDescent="0.25">
      <c r="A41" s="2" t="s">
        <v>20</v>
      </c>
      <c r="C41" s="2">
        <v>37</v>
      </c>
      <c r="D41" s="2">
        <v>50</v>
      </c>
      <c r="E41" s="2">
        <f t="shared" si="9"/>
        <v>13</v>
      </c>
      <c r="F41" s="2">
        <f>SUM($E$2:Table14[[#This Row],[Delta]])</f>
        <v>1164</v>
      </c>
      <c r="G41" s="7"/>
      <c r="H41" s="2">
        <f>IF((Table14[[#This Row],[Current]]-Table14[[#This Row],[Start]])&lt;=0,,IF(Table14[[#This Row],[Comment]]&lt;&gt;"off",Table14[[#This Row],[Current]]-Table14[[#This Row],[Start]],))</f>
        <v>0</v>
      </c>
    </row>
    <row r="42" spans="1:13" x14ac:dyDescent="0.25">
      <c r="A42" s="2" t="s">
        <v>21</v>
      </c>
      <c r="C42" s="2">
        <v>51</v>
      </c>
      <c r="D42" s="2">
        <v>68</v>
      </c>
      <c r="E42" s="2">
        <f t="shared" si="9"/>
        <v>17</v>
      </c>
      <c r="F42" s="2">
        <f>SUM($E$2:Table14[[#This Row],[Delta]])</f>
        <v>1181</v>
      </c>
      <c r="G42" s="7"/>
      <c r="H42" s="2">
        <f>IF((Table14[[#This Row],[Current]]-Table14[[#This Row],[Start]])&lt;=0,,IF(Table14[[#This Row],[Comment]]&lt;&gt;"off",Table14[[#This Row],[Current]]-Table14[[#This Row],[Start]],))</f>
        <v>0</v>
      </c>
      <c r="L42" s="4" t="s">
        <v>11</v>
      </c>
      <c r="M42" s="4" t="s">
        <v>9</v>
      </c>
    </row>
    <row r="43" spans="1:13" x14ac:dyDescent="0.25">
      <c r="A43" s="2" t="s">
        <v>22</v>
      </c>
      <c r="C43" s="2">
        <v>69</v>
      </c>
      <c r="D43" s="2">
        <v>128</v>
      </c>
      <c r="E43" s="2">
        <f t="shared" si="9"/>
        <v>59</v>
      </c>
      <c r="F43" s="2">
        <f>SUM($E$2:Table14[[#This Row],[Delta]])</f>
        <v>1240</v>
      </c>
      <c r="G43" s="7"/>
      <c r="H43" s="2">
        <f>IF((Table14[[#This Row],[Current]]-Table14[[#This Row],[Start]])&lt;=0,,IF(Table14[[#This Row],[Comment]]&lt;&gt;"off",Table14[[#This Row],[Current]]-Table14[[#This Row],[Start]],))</f>
        <v>0</v>
      </c>
      <c r="L43" s="3">
        <f>Table14[[#Totals],[Delta]]/PPH</f>
        <v>40.866666666666667</v>
      </c>
      <c r="M43" s="1" t="s">
        <v>12</v>
      </c>
    </row>
    <row r="44" spans="1:13" x14ac:dyDescent="0.25">
      <c r="A44" s="2" t="s">
        <v>23</v>
      </c>
      <c r="C44" s="2">
        <v>129</v>
      </c>
      <c r="D44" s="2">
        <v>172</v>
      </c>
      <c r="E44" s="2">
        <f t="shared" si="9"/>
        <v>43</v>
      </c>
      <c r="F44" s="2">
        <f>SUM($E$2:Table14[[#This Row],[Delta]])</f>
        <v>1283</v>
      </c>
      <c r="G44" s="7"/>
      <c r="H44" s="2">
        <f>IF((Table14[[#This Row],[Current]]-Table14[[#This Row],[Start]])&lt;=0,,IF(Table14[[#This Row],[Comment]]&lt;&gt;"off",Table14[[#This Row],[Current]]-Table14[[#This Row],[Start]],))</f>
        <v>0</v>
      </c>
      <c r="K44" s="7">
        <v>6</v>
      </c>
      <c r="L44" s="17">
        <f>L43/K44</f>
        <v>6.8111111111111109</v>
      </c>
      <c r="M44" s="1" t="s">
        <v>13</v>
      </c>
    </row>
    <row r="45" spans="1:13" x14ac:dyDescent="0.25">
      <c r="A45" s="2" t="s">
        <v>24</v>
      </c>
      <c r="C45" s="2">
        <v>173</v>
      </c>
      <c r="D45" s="2">
        <v>230</v>
      </c>
      <c r="E45" s="2">
        <f t="shared" si="9"/>
        <v>57</v>
      </c>
      <c r="F45" s="2">
        <f>SUM($E$2:Table14[[#This Row],[Delta]])</f>
        <v>1340</v>
      </c>
      <c r="G45" s="7"/>
      <c r="H45" s="2">
        <f>IF((Table14[[#This Row],[Current]]-Table14[[#This Row],[Start]])&lt;=0,,IF(Table14[[#This Row],[Comment]]&lt;&gt;"off",Table14[[#This Row],[Current]]-Table14[[#This Row],[Start]],))</f>
        <v>0</v>
      </c>
    </row>
    <row r="46" spans="1:13" x14ac:dyDescent="0.25">
      <c r="A46" s="2" t="s">
        <v>25</v>
      </c>
      <c r="C46" s="2">
        <v>231</v>
      </c>
      <c r="D46" s="2">
        <v>270</v>
      </c>
      <c r="E46" s="2">
        <f t="shared" si="9"/>
        <v>39</v>
      </c>
      <c r="F46" s="2">
        <f>SUM($E$2:Table14[[#This Row],[Delta]])</f>
        <v>1379</v>
      </c>
      <c r="G46" s="7"/>
      <c r="H46" s="2">
        <f>IF((Table14[[#This Row],[Current]]-Table14[[#This Row],[Start]])&lt;=0,,IF(Table14[[#This Row],[Comment]]&lt;&gt;"off",Table14[[#This Row],[Current]]-Table14[[#This Row],[Start]],))</f>
        <v>0</v>
      </c>
      <c r="L46" s="4" t="s">
        <v>14</v>
      </c>
      <c r="M46" s="4" t="s">
        <v>15</v>
      </c>
    </row>
    <row r="47" spans="1:13" x14ac:dyDescent="0.25">
      <c r="A47" s="2" t="s">
        <v>26</v>
      </c>
      <c r="C47" s="2">
        <v>271</v>
      </c>
      <c r="D47" s="2">
        <v>306</v>
      </c>
      <c r="E47" s="2">
        <f t="shared" si="9"/>
        <v>35</v>
      </c>
      <c r="F47" s="2">
        <f>SUM($E$2:Table14[[#This Row],[Delta]])</f>
        <v>1414</v>
      </c>
      <c r="G47" s="7"/>
      <c r="H47" s="2">
        <f>IF((Table14[[#This Row],[Current]]-Table14[[#This Row],[Start]])&lt;=0,,IF(Table14[[#This Row],[Comment]]&lt;&gt;"off",Table14[[#This Row],[Current]]-Table14[[#This Row],[Start]],))</f>
        <v>0</v>
      </c>
      <c r="K47" s="7">
        <v>4</v>
      </c>
      <c r="L47" s="3">
        <f t="shared" ref="L47:L51" si="10">K47*PPH</f>
        <v>60</v>
      </c>
      <c r="M47" s="10"/>
    </row>
    <row r="48" spans="1:13" x14ac:dyDescent="0.25">
      <c r="A48" s="2" t="s">
        <v>27</v>
      </c>
      <c r="C48" s="2">
        <v>307</v>
      </c>
      <c r="D48" s="2">
        <v>358</v>
      </c>
      <c r="E48" s="2">
        <f t="shared" si="9"/>
        <v>51</v>
      </c>
      <c r="F48" s="2">
        <f>SUM($E$2:Table14[[#This Row],[Delta]])</f>
        <v>1465</v>
      </c>
      <c r="G48" s="7"/>
      <c r="H48" s="2">
        <f>IF((Table14[[#This Row],[Current]]-Table14[[#This Row],[Start]])&lt;=0,,IF(Table14[[#This Row],[Comment]]&lt;&gt;"off",Table14[[#This Row],[Current]]-Table14[[#This Row],[Start]],))</f>
        <v>0</v>
      </c>
      <c r="K48" s="7">
        <v>2</v>
      </c>
      <c r="L48" s="3">
        <f t="shared" si="10"/>
        <v>30</v>
      </c>
      <c r="M48" s="11"/>
    </row>
    <row r="49" spans="1:13" x14ac:dyDescent="0.25">
      <c r="A49" s="2" t="s">
        <v>28</v>
      </c>
      <c r="C49" s="2">
        <v>359</v>
      </c>
      <c r="D49" s="2">
        <v>394</v>
      </c>
      <c r="E49" s="2">
        <f t="shared" si="9"/>
        <v>35</v>
      </c>
      <c r="F49" s="2">
        <f>SUM($E$2:Table14[[#This Row],[Delta]])</f>
        <v>1500</v>
      </c>
      <c r="G49" s="7"/>
      <c r="H49" s="2">
        <f>IF((Table14[[#This Row],[Current]]-Table14[[#This Row],[Start]])&lt;=0,,IF(Table14[[#This Row],[Comment]]&lt;&gt;"off",Table14[[#This Row],[Current]]-Table14[[#This Row],[Start]],))</f>
        <v>0</v>
      </c>
      <c r="K49" s="7">
        <v>4</v>
      </c>
      <c r="L49" s="3">
        <f t="shared" si="10"/>
        <v>60</v>
      </c>
      <c r="M49" s="12"/>
    </row>
    <row r="50" spans="1:13" x14ac:dyDescent="0.25">
      <c r="A50" s="2" t="s">
        <v>29</v>
      </c>
      <c r="C50" s="2">
        <v>395</v>
      </c>
      <c r="D50" s="2">
        <v>458</v>
      </c>
      <c r="E50" s="2">
        <f t="shared" si="9"/>
        <v>63</v>
      </c>
      <c r="F50" s="2">
        <f>SUM($E$2:Table14[[#This Row],[Delta]])</f>
        <v>1563</v>
      </c>
      <c r="G50" s="7"/>
      <c r="H50" s="2">
        <f>IF((Table14[[#This Row],[Current]]-Table14[[#This Row],[Start]])&lt;=0,,IF(Table14[[#This Row],[Comment]]&lt;&gt;"off",Table14[[#This Row],[Current]]-Table14[[#This Row],[Start]],))</f>
        <v>0</v>
      </c>
      <c r="K50" s="7">
        <v>1</v>
      </c>
      <c r="L50" s="3">
        <f t="shared" si="10"/>
        <v>15</v>
      </c>
      <c r="M50" s="11"/>
    </row>
    <row r="51" spans="1:13" x14ac:dyDescent="0.25">
      <c r="A51" s="2" t="s">
        <v>30</v>
      </c>
      <c r="C51" s="2">
        <v>459</v>
      </c>
      <c r="D51" s="2">
        <v>502</v>
      </c>
      <c r="E51" s="2">
        <f t="shared" si="9"/>
        <v>43</v>
      </c>
      <c r="F51" s="2">
        <f>SUM($E$2:Table14[[#This Row],[Delta]])</f>
        <v>1606</v>
      </c>
      <c r="G51" s="7"/>
      <c r="H51" s="2">
        <f>IF((Table14[[#This Row],[Current]]-Table14[[#This Row],[Start]])&lt;=0,,IF(Table14[[#This Row],[Comment]]&lt;&gt;"off",Table14[[#This Row],[Current]]-Table14[[#This Row],[Start]],))</f>
        <v>0</v>
      </c>
      <c r="K51" s="7">
        <v>5</v>
      </c>
      <c r="L51" s="3">
        <f t="shared" si="10"/>
        <v>75</v>
      </c>
      <c r="M51" s="12"/>
    </row>
    <row r="52" spans="1:13" x14ac:dyDescent="0.25">
      <c r="A52" s="2" t="s">
        <v>31</v>
      </c>
      <c r="C52" s="2">
        <v>503</v>
      </c>
      <c r="D52" s="2">
        <v>537</v>
      </c>
      <c r="E52" s="2">
        <f t="shared" si="9"/>
        <v>34</v>
      </c>
      <c r="F52" s="2">
        <f>SUM($E$2:Table14[[#This Row],[Delta]])</f>
        <v>1640</v>
      </c>
      <c r="G52" s="7"/>
      <c r="H52" s="2">
        <f>IF((Table14[[#This Row],[Current]]-Table14[[#This Row],[Start]])&lt;=0,,IF(Table14[[#This Row],[Comment]]&lt;&gt;"off",Table14[[#This Row],[Current]]-Table14[[#This Row],[Start]],))</f>
        <v>0</v>
      </c>
      <c r="K52" s="7">
        <v>5</v>
      </c>
      <c r="L52" s="3">
        <f t="shared" ref="L52:L53" si="11">K52*PPH</f>
        <v>75</v>
      </c>
      <c r="M52" s="11"/>
    </row>
    <row r="53" spans="1:13" x14ac:dyDescent="0.25">
      <c r="A53" s="2" t="s">
        <v>32</v>
      </c>
      <c r="C53" s="2">
        <v>541</v>
      </c>
      <c r="D53" s="2">
        <v>560</v>
      </c>
      <c r="E53" s="2">
        <f t="shared" si="9"/>
        <v>19</v>
      </c>
      <c r="F53" s="2">
        <f>SUM($E$2:Table14[[#This Row],[Delta]])</f>
        <v>1659</v>
      </c>
      <c r="G53" s="7"/>
      <c r="H53" s="2">
        <f>IF((Table14[[#This Row],[Current]]-Table14[[#This Row],[Start]])&lt;=0,,IF(Table14[[#This Row],[Comment]]&lt;&gt;"off",Table14[[#This Row],[Current]]-Table14[[#This Row],[Start]],))</f>
        <v>0</v>
      </c>
      <c r="K53" s="7">
        <v>4</v>
      </c>
      <c r="L53" s="3">
        <f t="shared" si="11"/>
        <v>60</v>
      </c>
      <c r="M53" s="12"/>
    </row>
    <row r="54" spans="1:13" x14ac:dyDescent="0.25">
      <c r="A54" s="2" t="s">
        <v>33</v>
      </c>
      <c r="C54" s="2">
        <v>561</v>
      </c>
      <c r="D54" s="2">
        <v>564</v>
      </c>
      <c r="E54" s="2">
        <f t="shared" si="9"/>
        <v>3</v>
      </c>
      <c r="F54" s="2">
        <f>SUM($E$2:Table14[[#This Row],[Delta]])</f>
        <v>1662</v>
      </c>
      <c r="G54" s="7"/>
      <c r="H54" s="2">
        <f>IF((Table14[[#This Row],[Current]]-Table14[[#This Row],[Start]])&lt;=0,,IF(Table14[[#This Row],[Comment]]&lt;&gt;"off",Table14[[#This Row],[Current]]-Table14[[#This Row],[Start]],))</f>
        <v>0</v>
      </c>
      <c r="K54" s="5">
        <f>SUM(K47:K53)</f>
        <v>25</v>
      </c>
      <c r="L54" s="4">
        <f>SUM(L47:L53)</f>
        <v>375</v>
      </c>
      <c r="M54" s="4" t="s">
        <v>16</v>
      </c>
    </row>
    <row r="55" spans="1:13" x14ac:dyDescent="0.25">
      <c r="A55" s="2" t="s">
        <v>34</v>
      </c>
      <c r="C55" s="2">
        <v>565</v>
      </c>
      <c r="D55" s="2">
        <v>594</v>
      </c>
      <c r="E55" s="2">
        <f>D55-C55</f>
        <v>29</v>
      </c>
      <c r="F55" s="2">
        <f>SUM($E$2:Table14[[#This Row],[Delta]])</f>
        <v>1691</v>
      </c>
      <c r="G55" s="7"/>
      <c r="H55" s="2">
        <f>IF((Table14[[#This Row],[Current]]-Table14[[#This Row],[Start]])&lt;=0,,IF(Table14[[#This Row],[Comment]]&lt;&gt;"off",Table14[[#This Row],[Current]]-Table14[[#This Row],[Start]],))</f>
        <v>0</v>
      </c>
    </row>
    <row r="56" spans="1:13" x14ac:dyDescent="0.25">
      <c r="A56" s="2" t="s">
        <v>35</v>
      </c>
      <c r="C56" s="2">
        <v>595</v>
      </c>
      <c r="D56" s="2">
        <v>612</v>
      </c>
      <c r="E56" s="2">
        <f>D56-C56</f>
        <v>17</v>
      </c>
      <c r="F56" s="2">
        <f>SUM($E$2:Table14[[#This Row],[Delta]])</f>
        <v>1708</v>
      </c>
      <c r="G56" s="7"/>
      <c r="H56" s="2">
        <f>IF((Table14[[#This Row],[Current]]-Table14[[#This Row],[Start]])&lt;=0,,IF(Table14[[#This Row],[Comment]]&lt;&gt;"off",Table14[[#This Row],[Current]]-Table14[[#This Row],[Start]],))</f>
        <v>0</v>
      </c>
    </row>
    <row r="57" spans="1:13" x14ac:dyDescent="0.25">
      <c r="A57" s="2" t="s">
        <v>36</v>
      </c>
      <c r="C57" s="2">
        <v>613</v>
      </c>
      <c r="D57" s="2">
        <v>632</v>
      </c>
      <c r="E57" s="2">
        <f>D57-C57</f>
        <v>19</v>
      </c>
      <c r="F57" s="2">
        <f>SUM($E$2:Table14[[#This Row],[Delta]])</f>
        <v>1727</v>
      </c>
      <c r="G57" s="7"/>
      <c r="H57" s="2">
        <f>IF((Table14[[#This Row],[Current]]-Table14[[#This Row],[Start]])&lt;=0,,IF(Table14[[#This Row],[Comment]]&lt;&gt;"off",Table14[[#This Row],[Current]]-Table14[[#This Row],[Start]],))</f>
        <v>0</v>
      </c>
    </row>
    <row r="58" spans="1:13" ht="15.75" thickBot="1" x14ac:dyDescent="0.3">
      <c r="A58" s="2" t="s">
        <v>37</v>
      </c>
      <c r="C58" s="2">
        <v>633</v>
      </c>
      <c r="D58" s="2">
        <v>635</v>
      </c>
      <c r="E58" s="2">
        <f>D58-C58</f>
        <v>2</v>
      </c>
      <c r="F58" s="2">
        <f>SUM($E$2:Table14[[#This Row],[Delta]])</f>
        <v>1729</v>
      </c>
      <c r="G58" s="8"/>
      <c r="H58" s="2">
        <f>IF((Table14[[#This Row],[Current]]-Table14[[#This Row],[Start]])&lt;=0,,IF(Table14[[#This Row],[Comment]]&lt;&gt;"off",Table14[[#This Row],[Current]]-Table14[[#This Row],[Start]],))</f>
        <v>0</v>
      </c>
    </row>
    <row r="59" spans="1:13" ht="15.75" thickTop="1" x14ac:dyDescent="0.25">
      <c r="A59" s="2" t="s">
        <v>17</v>
      </c>
      <c r="E59" s="2">
        <f>SUBTOTAL(109,Table14[Delta])</f>
        <v>613</v>
      </c>
      <c r="F59"/>
      <c r="H59" s="2">
        <f>SUBTOTAL(109,Table14[Delta Current])</f>
        <v>0</v>
      </c>
      <c r="I59" s="9">
        <f>Table14[[#Totals],[Delta Current]]/Table14[[#Totals],[Delta]]</f>
        <v>0</v>
      </c>
    </row>
  </sheetData>
  <phoneticPr fontId="8" type="noConversion"/>
  <conditionalFormatting sqref="E2:E19">
    <cfRule type="colorScale" priority="9">
      <colorScale>
        <cfvo type="min"/>
        <cfvo type="percentile" val="50"/>
        <cfvo type="max"/>
        <color rgb="FF63BE7B"/>
        <color rgb="FFFFEB84"/>
        <color rgb="FFF8696B"/>
      </colorScale>
    </cfRule>
  </conditionalFormatting>
  <conditionalFormatting sqref="E40:E58">
    <cfRule type="colorScale" priority="7">
      <colorScale>
        <cfvo type="min"/>
        <cfvo type="percentile" val="50"/>
        <cfvo type="max"/>
        <color rgb="FF63BE7B"/>
        <color rgb="FFFFEB84"/>
        <color rgb="FFF8696B"/>
      </colorScale>
    </cfRule>
  </conditionalFormatting>
  <conditionalFormatting sqref="L10:L22">
    <cfRule type="dataBar" priority="6">
      <dataBar>
        <cfvo type="min"/>
        <cfvo type="max"/>
        <color rgb="FFFF555A"/>
      </dataBar>
      <extLst>
        <ext xmlns:x14="http://schemas.microsoft.com/office/spreadsheetml/2009/9/main" uri="{B025F937-C7B1-47D3-B67F-A62EFF666E3E}">
          <x14:id>{F94DEB46-C733-4F13-AF0D-D859A503AE48}</x14:id>
        </ext>
      </extLst>
    </cfRule>
  </conditionalFormatting>
  <conditionalFormatting sqref="M10:M22">
    <cfRule type="expression" dxfId="23" priority="5">
      <formula>WEEKDAY(M10,2)&gt;5</formula>
    </cfRule>
  </conditionalFormatting>
  <conditionalFormatting sqref="O10:O22">
    <cfRule type="expression" dxfId="22" priority="13">
      <formula>$O10&gt;$L10</formula>
    </cfRule>
    <cfRule type="expression" dxfId="21" priority="14">
      <formula>$O10=$L10</formula>
    </cfRule>
    <cfRule type="expression" dxfId="20" priority="15">
      <formula>AND($O10&lt;$L10,$O10&lt;&gt;"")</formula>
    </cfRule>
  </conditionalFormatting>
  <dataValidations disablePrompts="1" count="1">
    <dataValidation type="list" allowBlank="1" showInputMessage="1" showErrorMessage="1" sqref="L2 L40" xr:uid="{00000000-0002-0000-0000-000000000000}">
      <formula1>"5,10,15,20,25,30,35,40,45,50"</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F94DEB46-C733-4F13-AF0D-D859A503AE48}">
            <x14:dataBar minLength="0" maxLength="100" gradient="0">
              <x14:cfvo type="autoMin"/>
              <x14:cfvo type="autoMax"/>
              <x14:negativeFillColor rgb="FFFF0000"/>
              <x14:axisColor rgb="FF000000"/>
            </x14:dataBar>
          </x14:cfRule>
          <xm:sqref>L10:L22</xm:sqref>
        </x14:conditionalFormatting>
        <x14:conditionalFormatting xmlns:xm="http://schemas.microsoft.com/office/excel/2006/main">
          <x14:cfRule type="iconSet" priority="1" id="{EBCBB9D5-D8B5-4556-BDBD-61509FD76394}">
            <x14:iconSet iconSet="3Triangles">
              <x14:cfvo type="percent">
                <xm:f>0</xm:f>
              </x14:cfvo>
              <x14:cfvo type="num">
                <xm:f>$L$2</xm:f>
              </x14:cfvo>
              <x14:cfvo type="num" gte="0">
                <xm:f>$L$2</xm:f>
              </x14:cfvo>
            </x14:iconSet>
          </x14:cfRule>
          <xm:sqref>T10:T22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E91A-44DF-4BCD-9F50-7C77297AAB47}">
  <sheetPr>
    <tabColor theme="7" tint="0.79998168889431442"/>
  </sheetPr>
  <dimension ref="A1:H100"/>
  <sheetViews>
    <sheetView zoomScaleNormal="100" workbookViewId="0">
      <selection activeCell="B14" sqref="B14"/>
    </sheetView>
  </sheetViews>
  <sheetFormatPr defaultColWidth="9.140625" defaultRowHeight="15" x14ac:dyDescent="0.25"/>
  <cols>
    <col min="1" max="1" width="5.85546875" style="28" bestFit="1" customWidth="1"/>
    <col min="2" max="2" width="67.28515625" style="23" bestFit="1" customWidth="1"/>
    <col min="3" max="3" width="41.85546875" style="22" customWidth="1"/>
    <col min="4" max="4" width="2.7109375" style="22" customWidth="1"/>
    <col min="5" max="5" width="2.7109375" customWidth="1"/>
  </cols>
  <sheetData>
    <row r="1" spans="1:8" x14ac:dyDescent="0.25">
      <c r="A1" s="27"/>
      <c r="D1" s="22" t="s">
        <v>71</v>
      </c>
    </row>
    <row r="2" spans="1:8" x14ac:dyDescent="0.25">
      <c r="A2" s="24" t="s">
        <v>44</v>
      </c>
      <c r="B2" s="25" t="s">
        <v>45</v>
      </c>
      <c r="C2" s="26" t="s">
        <v>46</v>
      </c>
      <c r="D2" s="22" t="s">
        <v>71</v>
      </c>
    </row>
    <row r="3" spans="1:8" x14ac:dyDescent="0.25">
      <c r="A3" s="28" t="s">
        <v>74</v>
      </c>
      <c r="B3" s="23" t="s">
        <v>75</v>
      </c>
      <c r="C3" s="35" t="s">
        <v>73</v>
      </c>
      <c r="D3" s="22" t="s">
        <v>71</v>
      </c>
    </row>
    <row r="4" spans="1:8" x14ac:dyDescent="0.25">
      <c r="A4" s="28" t="s">
        <v>72</v>
      </c>
      <c r="B4" s="23" t="s">
        <v>76</v>
      </c>
      <c r="C4" s="35" t="s">
        <v>70</v>
      </c>
      <c r="D4" s="22" t="s">
        <v>71</v>
      </c>
      <c r="H4" s="29"/>
    </row>
    <row r="5" spans="1:8" x14ac:dyDescent="0.25">
      <c r="D5" s="22" t="s">
        <v>71</v>
      </c>
    </row>
    <row r="6" spans="1:8" x14ac:dyDescent="0.25">
      <c r="D6" s="22" t="s">
        <v>71</v>
      </c>
      <c r="H6" s="29"/>
    </row>
    <row r="7" spans="1:8" x14ac:dyDescent="0.25">
      <c r="D7" s="22" t="s">
        <v>71</v>
      </c>
    </row>
    <row r="8" spans="1:8" x14ac:dyDescent="0.25">
      <c r="D8" s="22" t="s">
        <v>71</v>
      </c>
      <c r="H8" s="29"/>
    </row>
    <row r="9" spans="1:8" x14ac:dyDescent="0.25">
      <c r="D9" s="22" t="s">
        <v>71</v>
      </c>
    </row>
    <row r="10" spans="1:8" x14ac:dyDescent="0.25">
      <c r="D10" s="22" t="s">
        <v>71</v>
      </c>
      <c r="H10" s="30"/>
    </row>
    <row r="11" spans="1:8" x14ac:dyDescent="0.25">
      <c r="D11" s="22" t="s">
        <v>71</v>
      </c>
    </row>
    <row r="12" spans="1:8" x14ac:dyDescent="0.25">
      <c r="D12" s="22" t="s">
        <v>71</v>
      </c>
      <c r="H12" s="30"/>
    </row>
    <row r="13" spans="1:8" x14ac:dyDescent="0.25">
      <c r="D13" s="22" t="s">
        <v>71</v>
      </c>
    </row>
    <row r="14" spans="1:8" x14ac:dyDescent="0.25">
      <c r="D14" s="22" t="s">
        <v>71</v>
      </c>
      <c r="H14" s="30"/>
    </row>
    <row r="15" spans="1:8" x14ac:dyDescent="0.25">
      <c r="D15" s="22" t="s">
        <v>71</v>
      </c>
    </row>
    <row r="16" spans="1:8" x14ac:dyDescent="0.25">
      <c r="D16" s="22" t="s">
        <v>71</v>
      </c>
    </row>
    <row r="17" spans="4:4" x14ac:dyDescent="0.25">
      <c r="D17" s="22" t="s">
        <v>71</v>
      </c>
    </row>
    <row r="18" spans="4:4" x14ac:dyDescent="0.25">
      <c r="D18" s="22" t="s">
        <v>71</v>
      </c>
    </row>
    <row r="19" spans="4:4" x14ac:dyDescent="0.25">
      <c r="D19" s="22" t="s">
        <v>71</v>
      </c>
    </row>
    <row r="20" spans="4:4" x14ac:dyDescent="0.25">
      <c r="D20" s="22" t="s">
        <v>71</v>
      </c>
    </row>
    <row r="21" spans="4:4" x14ac:dyDescent="0.25">
      <c r="D21" s="22" t="s">
        <v>71</v>
      </c>
    </row>
    <row r="22" spans="4:4" x14ac:dyDescent="0.25">
      <c r="D22" s="22" t="s">
        <v>71</v>
      </c>
    </row>
    <row r="23" spans="4:4" x14ac:dyDescent="0.25">
      <c r="D23" s="22" t="s">
        <v>71</v>
      </c>
    </row>
    <row r="24" spans="4:4" x14ac:dyDescent="0.25">
      <c r="D24" s="22" t="s">
        <v>71</v>
      </c>
    </row>
    <row r="25" spans="4:4" x14ac:dyDescent="0.25">
      <c r="D25" s="22" t="s">
        <v>71</v>
      </c>
    </row>
    <row r="26" spans="4:4" x14ac:dyDescent="0.25">
      <c r="D26" s="22" t="s">
        <v>71</v>
      </c>
    </row>
    <row r="27" spans="4:4" x14ac:dyDescent="0.25">
      <c r="D27" s="22" t="s">
        <v>71</v>
      </c>
    </row>
    <row r="28" spans="4:4" x14ac:dyDescent="0.25">
      <c r="D28" s="22" t="s">
        <v>71</v>
      </c>
    </row>
    <row r="29" spans="4:4" x14ac:dyDescent="0.25">
      <c r="D29" s="22" t="s">
        <v>71</v>
      </c>
    </row>
    <row r="30" spans="4:4" x14ac:dyDescent="0.25">
      <c r="D30" s="22" t="s">
        <v>71</v>
      </c>
    </row>
    <row r="31" spans="4:4" x14ac:dyDescent="0.25">
      <c r="D31" s="22" t="s">
        <v>71</v>
      </c>
    </row>
    <row r="32" spans="4:4" x14ac:dyDescent="0.25">
      <c r="D32" s="22" t="s">
        <v>71</v>
      </c>
    </row>
    <row r="33" spans="4:4" x14ac:dyDescent="0.25">
      <c r="D33" s="22" t="s">
        <v>71</v>
      </c>
    </row>
    <row r="34" spans="4:4" x14ac:dyDescent="0.25">
      <c r="D34" s="22" t="s">
        <v>71</v>
      </c>
    </row>
    <row r="35" spans="4:4" x14ac:dyDescent="0.25">
      <c r="D35" s="22" t="s">
        <v>71</v>
      </c>
    </row>
    <row r="36" spans="4:4" x14ac:dyDescent="0.25">
      <c r="D36" s="22" t="s">
        <v>71</v>
      </c>
    </row>
    <row r="37" spans="4:4" x14ac:dyDescent="0.25">
      <c r="D37" s="22" t="s">
        <v>71</v>
      </c>
    </row>
    <row r="38" spans="4:4" x14ac:dyDescent="0.25">
      <c r="D38" s="22" t="s">
        <v>71</v>
      </c>
    </row>
    <row r="39" spans="4:4" x14ac:dyDescent="0.25">
      <c r="D39" s="22" t="s">
        <v>71</v>
      </c>
    </row>
    <row r="40" spans="4:4" x14ac:dyDescent="0.25">
      <c r="D40" s="22" t="s">
        <v>71</v>
      </c>
    </row>
    <row r="41" spans="4:4" x14ac:dyDescent="0.25">
      <c r="D41" s="22" t="s">
        <v>71</v>
      </c>
    </row>
    <row r="42" spans="4:4" x14ac:dyDescent="0.25">
      <c r="D42" s="22" t="s">
        <v>71</v>
      </c>
    </row>
    <row r="43" spans="4:4" x14ac:dyDescent="0.25">
      <c r="D43" s="22" t="s">
        <v>71</v>
      </c>
    </row>
    <row r="44" spans="4:4" x14ac:dyDescent="0.25">
      <c r="D44" s="22" t="s">
        <v>71</v>
      </c>
    </row>
    <row r="45" spans="4:4" x14ac:dyDescent="0.25">
      <c r="D45" s="22" t="s">
        <v>71</v>
      </c>
    </row>
    <row r="46" spans="4:4" x14ac:dyDescent="0.25">
      <c r="D46" s="22" t="s">
        <v>71</v>
      </c>
    </row>
    <row r="47" spans="4:4" x14ac:dyDescent="0.25">
      <c r="D47" s="22" t="s">
        <v>71</v>
      </c>
    </row>
    <row r="48" spans="4:4" x14ac:dyDescent="0.25">
      <c r="D48" s="22" t="s">
        <v>71</v>
      </c>
    </row>
    <row r="49" spans="4:4" x14ac:dyDescent="0.25">
      <c r="D49" s="22" t="s">
        <v>71</v>
      </c>
    </row>
    <row r="50" spans="4:4" x14ac:dyDescent="0.25">
      <c r="D50" s="22" t="s">
        <v>71</v>
      </c>
    </row>
    <row r="51" spans="4:4" x14ac:dyDescent="0.25">
      <c r="D51" s="22" t="s">
        <v>71</v>
      </c>
    </row>
    <row r="52" spans="4:4" x14ac:dyDescent="0.25">
      <c r="D52" s="22" t="s">
        <v>71</v>
      </c>
    </row>
    <row r="53" spans="4:4" x14ac:dyDescent="0.25">
      <c r="D53" s="22" t="s">
        <v>71</v>
      </c>
    </row>
    <row r="54" spans="4:4" x14ac:dyDescent="0.25">
      <c r="D54" s="22" t="s">
        <v>71</v>
      </c>
    </row>
    <row r="55" spans="4:4" x14ac:dyDescent="0.25">
      <c r="D55" s="22" t="s">
        <v>71</v>
      </c>
    </row>
    <row r="56" spans="4:4" x14ac:dyDescent="0.25">
      <c r="D56" s="22" t="s">
        <v>71</v>
      </c>
    </row>
    <row r="57" spans="4:4" x14ac:dyDescent="0.25">
      <c r="D57" s="22" t="s">
        <v>71</v>
      </c>
    </row>
    <row r="58" spans="4:4" x14ac:dyDescent="0.25">
      <c r="D58" s="22" t="s">
        <v>71</v>
      </c>
    </row>
    <row r="59" spans="4:4" x14ac:dyDescent="0.25">
      <c r="D59" s="22" t="s">
        <v>71</v>
      </c>
    </row>
    <row r="60" spans="4:4" x14ac:dyDescent="0.25">
      <c r="D60" s="22" t="s">
        <v>71</v>
      </c>
    </row>
    <row r="61" spans="4:4" x14ac:dyDescent="0.25">
      <c r="D61" s="22" t="s">
        <v>71</v>
      </c>
    </row>
    <row r="62" spans="4:4" x14ac:dyDescent="0.25">
      <c r="D62" s="22" t="s">
        <v>71</v>
      </c>
    </row>
    <row r="63" spans="4:4" x14ac:dyDescent="0.25">
      <c r="D63" s="22" t="s">
        <v>71</v>
      </c>
    </row>
    <row r="64" spans="4:4" x14ac:dyDescent="0.25">
      <c r="D64" s="22" t="s">
        <v>71</v>
      </c>
    </row>
    <row r="65" spans="4:4" x14ac:dyDescent="0.25">
      <c r="D65" s="22" t="s">
        <v>71</v>
      </c>
    </row>
    <row r="66" spans="4:4" x14ac:dyDescent="0.25">
      <c r="D66" s="22" t="s">
        <v>71</v>
      </c>
    </row>
    <row r="67" spans="4:4" x14ac:dyDescent="0.25">
      <c r="D67" s="22" t="s">
        <v>71</v>
      </c>
    </row>
    <row r="68" spans="4:4" x14ac:dyDescent="0.25">
      <c r="D68" s="22" t="s">
        <v>71</v>
      </c>
    </row>
    <row r="69" spans="4:4" x14ac:dyDescent="0.25">
      <c r="D69" s="22" t="s">
        <v>71</v>
      </c>
    </row>
    <row r="70" spans="4:4" x14ac:dyDescent="0.25">
      <c r="D70" s="22" t="s">
        <v>71</v>
      </c>
    </row>
    <row r="71" spans="4:4" x14ac:dyDescent="0.25">
      <c r="D71" s="22" t="s">
        <v>71</v>
      </c>
    </row>
    <row r="72" spans="4:4" x14ac:dyDescent="0.25">
      <c r="D72" s="22" t="s">
        <v>71</v>
      </c>
    </row>
    <row r="73" spans="4:4" x14ac:dyDescent="0.25">
      <c r="D73" s="22" t="s">
        <v>71</v>
      </c>
    </row>
    <row r="74" spans="4:4" x14ac:dyDescent="0.25">
      <c r="D74" s="22" t="s">
        <v>71</v>
      </c>
    </row>
    <row r="75" spans="4:4" x14ac:dyDescent="0.25">
      <c r="D75" s="22" t="s">
        <v>71</v>
      </c>
    </row>
    <row r="76" spans="4:4" x14ac:dyDescent="0.25">
      <c r="D76" s="22" t="s">
        <v>71</v>
      </c>
    </row>
    <row r="77" spans="4:4" x14ac:dyDescent="0.25">
      <c r="D77" s="22" t="s">
        <v>71</v>
      </c>
    </row>
    <row r="78" spans="4:4" x14ac:dyDescent="0.25">
      <c r="D78" s="22" t="s">
        <v>71</v>
      </c>
    </row>
    <row r="79" spans="4:4" x14ac:dyDescent="0.25">
      <c r="D79" s="22" t="s">
        <v>71</v>
      </c>
    </row>
    <row r="80" spans="4:4" x14ac:dyDescent="0.25">
      <c r="D80" s="22" t="s">
        <v>71</v>
      </c>
    </row>
    <row r="81" spans="4:4" x14ac:dyDescent="0.25">
      <c r="D81" s="22" t="s">
        <v>71</v>
      </c>
    </row>
    <row r="82" spans="4:4" x14ac:dyDescent="0.25">
      <c r="D82" s="22" t="s">
        <v>71</v>
      </c>
    </row>
    <row r="83" spans="4:4" x14ac:dyDescent="0.25">
      <c r="D83" s="22" t="s">
        <v>71</v>
      </c>
    </row>
    <row r="84" spans="4:4" x14ac:dyDescent="0.25">
      <c r="D84" s="22" t="s">
        <v>71</v>
      </c>
    </row>
    <row r="85" spans="4:4" x14ac:dyDescent="0.25">
      <c r="D85" s="22" t="s">
        <v>71</v>
      </c>
    </row>
    <row r="86" spans="4:4" x14ac:dyDescent="0.25">
      <c r="D86" s="22" t="s">
        <v>71</v>
      </c>
    </row>
    <row r="87" spans="4:4" x14ac:dyDescent="0.25">
      <c r="D87" s="22" t="s">
        <v>71</v>
      </c>
    </row>
    <row r="88" spans="4:4" x14ac:dyDescent="0.25">
      <c r="D88" s="22" t="s">
        <v>71</v>
      </c>
    </row>
    <row r="89" spans="4:4" x14ac:dyDescent="0.25">
      <c r="D89" s="22" t="s">
        <v>71</v>
      </c>
    </row>
    <row r="90" spans="4:4" x14ac:dyDescent="0.25">
      <c r="D90" s="22" t="s">
        <v>71</v>
      </c>
    </row>
    <row r="91" spans="4:4" x14ac:dyDescent="0.25">
      <c r="D91" s="22" t="s">
        <v>71</v>
      </c>
    </row>
    <row r="92" spans="4:4" x14ac:dyDescent="0.25">
      <c r="D92" s="22" t="s">
        <v>71</v>
      </c>
    </row>
    <row r="93" spans="4:4" x14ac:dyDescent="0.25">
      <c r="D93" s="22" t="s">
        <v>71</v>
      </c>
    </row>
    <row r="94" spans="4:4" x14ac:dyDescent="0.25">
      <c r="D94" s="22" t="s">
        <v>71</v>
      </c>
    </row>
    <row r="95" spans="4:4" x14ac:dyDescent="0.25">
      <c r="D95" s="22" t="s">
        <v>71</v>
      </c>
    </row>
    <row r="96" spans="4:4" x14ac:dyDescent="0.25">
      <c r="D96" s="22" t="s">
        <v>71</v>
      </c>
    </row>
    <row r="97" spans="4:4" x14ac:dyDescent="0.25">
      <c r="D97" s="22" t="s">
        <v>71</v>
      </c>
    </row>
    <row r="98" spans="4:4" x14ac:dyDescent="0.25">
      <c r="D98" s="22" t="s">
        <v>71</v>
      </c>
    </row>
    <row r="99" spans="4:4" x14ac:dyDescent="0.25">
      <c r="D99" s="22" t="s">
        <v>71</v>
      </c>
    </row>
    <row r="100" spans="4:4" x14ac:dyDescent="0.25">
      <c r="D100" s="22" t="s">
        <v>71</v>
      </c>
    </row>
  </sheetData>
  <hyperlinks>
    <hyperlink ref="C4" r:id="rId1" xr:uid="{0ED4FC31-30CE-4FDD-BA6E-25C903E40380}"/>
    <hyperlink ref="C3" r:id="rId2" xr:uid="{E4D6A083-8232-4768-ABF5-A392B98D6D51}"/>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DE874-9EF6-4817-96C7-E7CB6DADBF1A}">
  <sheetPr>
    <tabColor theme="5" tint="0.79998168889431442"/>
  </sheetPr>
  <dimension ref="A1:E48"/>
  <sheetViews>
    <sheetView showGridLines="0" zoomScaleNormal="100" workbookViewId="0">
      <selection activeCell="B1" sqref="B1"/>
    </sheetView>
  </sheetViews>
  <sheetFormatPr defaultRowHeight="15" x14ac:dyDescent="0.25"/>
  <cols>
    <col min="1" max="1" width="9.5703125" style="18" customWidth="1"/>
    <col min="2" max="2" width="5.42578125" style="18" bestFit="1" customWidth="1"/>
    <col min="3" max="3" width="38.85546875" style="18" customWidth="1"/>
    <col min="4" max="4" width="7.42578125" style="18" bestFit="1" customWidth="1"/>
    <col min="5" max="5" width="38.85546875" style="18" customWidth="1"/>
  </cols>
  <sheetData>
    <row r="1" spans="1:5" ht="21" x14ac:dyDescent="0.35">
      <c r="A1" s="36" t="s">
        <v>38</v>
      </c>
      <c r="B1" s="37"/>
      <c r="C1" s="6" t="str" cm="1">
        <f t="array" ref="C1">"You got right "&amp;(COUNTA(B3:B46)-SUM(--(LEN(C3:C46)&gt;2)))&amp;"/"&amp;COUNTA(B3:B46)&amp;" = "&amp; TEXT(IFERROR((COUNTA(B3:B46)-SUM(--(LEN(C3:C46)&gt;2)))/COUNTA(B3:B46),0),"0.00 %")</f>
        <v>You got right 0/0 = 0.00 %</v>
      </c>
    </row>
    <row r="2" spans="1:5" ht="30" x14ac:dyDescent="0.25">
      <c r="A2" s="19" t="s">
        <v>39</v>
      </c>
      <c r="B2" s="19" t="s">
        <v>40</v>
      </c>
      <c r="C2" s="19" t="s">
        <v>41</v>
      </c>
      <c r="D2" s="19" t="s">
        <v>42</v>
      </c>
      <c r="E2" s="19" t="s">
        <v>41</v>
      </c>
    </row>
    <row r="3" spans="1:5" x14ac:dyDescent="0.25">
      <c r="A3" s="20">
        <v>1</v>
      </c>
      <c r="B3" s="21"/>
      <c r="C3" s="21"/>
      <c r="D3" s="21"/>
      <c r="E3" s="21"/>
    </row>
    <row r="4" spans="1:5" x14ac:dyDescent="0.25">
      <c r="A4" s="20">
        <v>2</v>
      </c>
      <c r="B4" s="21"/>
      <c r="C4" s="21"/>
      <c r="D4" s="21"/>
      <c r="E4" s="21"/>
    </row>
    <row r="5" spans="1:5" x14ac:dyDescent="0.25">
      <c r="A5" s="20">
        <v>3</v>
      </c>
      <c r="B5" s="21"/>
      <c r="C5" s="21"/>
      <c r="D5" s="21"/>
      <c r="E5" s="21"/>
    </row>
    <row r="6" spans="1:5" x14ac:dyDescent="0.25">
      <c r="A6" s="20">
        <v>4</v>
      </c>
      <c r="B6" s="21"/>
      <c r="C6" s="21"/>
      <c r="D6" s="21"/>
      <c r="E6" s="21"/>
    </row>
    <row r="7" spans="1:5" x14ac:dyDescent="0.25">
      <c r="A7" s="20">
        <v>5</v>
      </c>
      <c r="B7" s="21"/>
      <c r="C7" s="21"/>
      <c r="D7" s="21"/>
      <c r="E7" s="21"/>
    </row>
    <row r="8" spans="1:5" x14ac:dyDescent="0.25">
      <c r="A8" s="20">
        <v>6</v>
      </c>
      <c r="B8" s="21"/>
      <c r="C8" s="21"/>
      <c r="D8" s="21"/>
      <c r="E8" s="21"/>
    </row>
    <row r="9" spans="1:5" x14ac:dyDescent="0.25">
      <c r="A9" s="20">
        <v>7</v>
      </c>
      <c r="B9" s="21"/>
      <c r="C9" s="21"/>
      <c r="D9" s="21"/>
      <c r="E9" s="21"/>
    </row>
    <row r="10" spans="1:5" x14ac:dyDescent="0.25">
      <c r="A10" s="20">
        <v>8</v>
      </c>
      <c r="B10" s="21"/>
      <c r="C10" s="21"/>
      <c r="D10" s="21"/>
      <c r="E10" s="21"/>
    </row>
    <row r="11" spans="1:5" x14ac:dyDescent="0.25">
      <c r="A11" s="20">
        <v>9</v>
      </c>
      <c r="B11" s="21"/>
      <c r="C11" s="21"/>
      <c r="D11" s="21"/>
      <c r="E11" s="21"/>
    </row>
    <row r="12" spans="1:5" x14ac:dyDescent="0.25">
      <c r="A12" s="20">
        <v>10</v>
      </c>
      <c r="B12" s="21"/>
      <c r="C12" s="21"/>
      <c r="D12" s="21"/>
      <c r="E12" s="21"/>
    </row>
    <row r="13" spans="1:5" x14ac:dyDescent="0.25">
      <c r="A13" s="20">
        <v>11</v>
      </c>
      <c r="B13" s="21"/>
      <c r="C13" s="21"/>
      <c r="D13" s="21"/>
      <c r="E13" s="21"/>
    </row>
    <row r="14" spans="1:5" x14ac:dyDescent="0.25">
      <c r="A14" s="20">
        <v>12</v>
      </c>
      <c r="B14" s="21"/>
      <c r="C14" s="21"/>
      <c r="D14" s="21"/>
      <c r="E14" s="21"/>
    </row>
    <row r="15" spans="1:5" x14ac:dyDescent="0.25">
      <c r="A15" s="20">
        <v>13</v>
      </c>
      <c r="B15" s="21"/>
      <c r="C15" s="21"/>
      <c r="D15" s="21"/>
      <c r="E15" s="21"/>
    </row>
    <row r="16" spans="1:5" x14ac:dyDescent="0.25">
      <c r="A16" s="20">
        <v>14</v>
      </c>
      <c r="B16" s="21"/>
      <c r="C16" s="21"/>
      <c r="D16" s="21"/>
      <c r="E16" s="21"/>
    </row>
    <row r="17" spans="1:5" x14ac:dyDescent="0.25">
      <c r="A17" s="20">
        <v>15</v>
      </c>
      <c r="B17" s="21"/>
      <c r="C17" s="21"/>
      <c r="D17" s="21"/>
      <c r="E17" s="21"/>
    </row>
    <row r="18" spans="1:5" x14ac:dyDescent="0.25">
      <c r="A18" s="20">
        <v>16</v>
      </c>
      <c r="B18" s="21"/>
      <c r="C18" s="21"/>
      <c r="D18" s="21"/>
      <c r="E18" s="21"/>
    </row>
    <row r="19" spans="1:5" x14ac:dyDescent="0.25">
      <c r="A19" s="20">
        <v>17</v>
      </c>
      <c r="B19" s="21"/>
      <c r="C19" s="21"/>
      <c r="D19" s="21"/>
      <c r="E19" s="21"/>
    </row>
    <row r="20" spans="1:5" x14ac:dyDescent="0.25">
      <c r="A20" s="20">
        <v>18</v>
      </c>
      <c r="B20" s="21"/>
      <c r="C20" s="21"/>
      <c r="D20" s="21"/>
      <c r="E20" s="21"/>
    </row>
    <row r="21" spans="1:5" x14ac:dyDescent="0.25">
      <c r="A21" s="20">
        <v>19</v>
      </c>
      <c r="B21" s="21"/>
      <c r="C21" s="21"/>
      <c r="D21" s="21"/>
      <c r="E21" s="21"/>
    </row>
    <row r="22" spans="1:5" x14ac:dyDescent="0.25">
      <c r="A22" s="20">
        <v>20</v>
      </c>
      <c r="B22" s="21"/>
      <c r="C22" s="21"/>
      <c r="D22" s="21"/>
      <c r="E22" s="21"/>
    </row>
    <row r="23" spans="1:5" x14ac:dyDescent="0.25">
      <c r="A23" s="20">
        <v>21</v>
      </c>
      <c r="B23" s="21"/>
      <c r="C23" s="21"/>
      <c r="D23" s="21"/>
      <c r="E23" s="21"/>
    </row>
    <row r="24" spans="1:5" x14ac:dyDescent="0.25">
      <c r="A24" s="20">
        <v>22</v>
      </c>
      <c r="B24" s="21"/>
      <c r="C24" s="21"/>
      <c r="D24" s="21"/>
      <c r="E24" s="21"/>
    </row>
    <row r="25" spans="1:5" x14ac:dyDescent="0.25">
      <c r="A25" s="20">
        <v>23</v>
      </c>
      <c r="B25" s="21"/>
      <c r="C25" s="21"/>
      <c r="D25" s="21"/>
      <c r="E25" s="21"/>
    </row>
    <row r="26" spans="1:5" x14ac:dyDescent="0.25">
      <c r="A26" s="20">
        <v>24</v>
      </c>
      <c r="B26" s="21"/>
      <c r="C26" s="21"/>
      <c r="D26" s="21"/>
      <c r="E26" s="21"/>
    </row>
    <row r="27" spans="1:5" x14ac:dyDescent="0.25">
      <c r="A27" s="20">
        <v>25</v>
      </c>
      <c r="B27" s="21"/>
      <c r="C27" s="21"/>
      <c r="D27" s="21"/>
      <c r="E27" s="21"/>
    </row>
    <row r="28" spans="1:5" x14ac:dyDescent="0.25">
      <c r="A28" s="20">
        <v>26</v>
      </c>
      <c r="B28" s="21"/>
      <c r="C28" s="21"/>
      <c r="D28" s="21"/>
      <c r="E28" s="21"/>
    </row>
    <row r="29" spans="1:5" x14ac:dyDescent="0.25">
      <c r="A29" s="20">
        <v>27</v>
      </c>
      <c r="B29" s="21"/>
      <c r="C29" s="21"/>
      <c r="D29" s="21"/>
      <c r="E29" s="21"/>
    </row>
    <row r="30" spans="1:5" x14ac:dyDescent="0.25">
      <c r="A30" s="20">
        <v>28</v>
      </c>
      <c r="B30" s="21"/>
      <c r="C30" s="21"/>
      <c r="D30" s="21"/>
      <c r="E30" s="21"/>
    </row>
    <row r="31" spans="1:5" x14ac:dyDescent="0.25">
      <c r="A31" s="20">
        <v>29</v>
      </c>
      <c r="B31" s="21"/>
      <c r="C31" s="21"/>
      <c r="D31" s="21"/>
      <c r="E31" s="21"/>
    </row>
    <row r="32" spans="1:5" x14ac:dyDescent="0.25">
      <c r="A32" s="20">
        <v>30</v>
      </c>
      <c r="B32" s="21"/>
      <c r="C32" s="21"/>
      <c r="D32" s="21"/>
      <c r="E32" s="21"/>
    </row>
    <row r="33" spans="1:5" x14ac:dyDescent="0.25">
      <c r="A33" s="20">
        <v>31</v>
      </c>
      <c r="B33" s="21"/>
      <c r="C33" s="21"/>
      <c r="D33" s="21"/>
      <c r="E33" s="21"/>
    </row>
    <row r="34" spans="1:5" x14ac:dyDescent="0.25">
      <c r="A34" s="20">
        <v>32</v>
      </c>
      <c r="B34" s="21"/>
      <c r="C34" s="21"/>
      <c r="D34" s="21"/>
      <c r="E34" s="21"/>
    </row>
    <row r="35" spans="1:5" x14ac:dyDescent="0.25">
      <c r="A35" s="20">
        <v>33</v>
      </c>
      <c r="B35" s="21"/>
      <c r="C35" s="21"/>
      <c r="D35" s="21"/>
      <c r="E35" s="21"/>
    </row>
    <row r="36" spans="1:5" x14ac:dyDescent="0.25">
      <c r="A36" s="20">
        <v>34</v>
      </c>
      <c r="B36" s="21"/>
      <c r="C36" s="21"/>
      <c r="D36" s="21"/>
      <c r="E36" s="21"/>
    </row>
    <row r="37" spans="1:5" x14ac:dyDescent="0.25">
      <c r="A37" s="20">
        <v>35</v>
      </c>
      <c r="B37" s="21"/>
      <c r="C37" s="21"/>
      <c r="D37" s="21"/>
      <c r="E37" s="21"/>
    </row>
    <row r="38" spans="1:5" x14ac:dyDescent="0.25">
      <c r="A38" s="20">
        <v>36</v>
      </c>
      <c r="B38" s="21"/>
      <c r="C38" s="21"/>
      <c r="D38" s="21"/>
      <c r="E38" s="21"/>
    </row>
    <row r="39" spans="1:5" x14ac:dyDescent="0.25">
      <c r="A39" s="20">
        <v>37</v>
      </c>
      <c r="B39" s="21"/>
      <c r="C39" s="21"/>
      <c r="D39" s="21"/>
      <c r="E39" s="21"/>
    </row>
    <row r="40" spans="1:5" x14ac:dyDescent="0.25">
      <c r="A40" s="20">
        <v>38</v>
      </c>
      <c r="B40" s="21"/>
      <c r="C40" s="21"/>
      <c r="D40" s="21"/>
      <c r="E40" s="21"/>
    </row>
    <row r="41" spans="1:5" x14ac:dyDescent="0.25">
      <c r="A41" s="20">
        <v>39</v>
      </c>
      <c r="B41" s="21"/>
      <c r="C41" s="21"/>
      <c r="D41" s="21"/>
      <c r="E41" s="21"/>
    </row>
    <row r="42" spans="1:5" x14ac:dyDescent="0.25">
      <c r="A42" s="20">
        <v>40</v>
      </c>
      <c r="B42" s="21"/>
      <c r="C42" s="21"/>
      <c r="D42" s="21"/>
      <c r="E42" s="21"/>
    </row>
    <row r="43" spans="1:5" x14ac:dyDescent="0.25">
      <c r="A43" s="20">
        <v>41</v>
      </c>
      <c r="B43" s="21"/>
      <c r="C43" s="21"/>
      <c r="D43" s="21"/>
      <c r="E43" s="21"/>
    </row>
    <row r="44" spans="1:5" x14ac:dyDescent="0.25">
      <c r="A44" s="20">
        <v>42</v>
      </c>
      <c r="B44" s="21"/>
      <c r="C44" s="21"/>
      <c r="D44" s="21"/>
      <c r="E44" s="21"/>
    </row>
    <row r="45" spans="1:5" x14ac:dyDescent="0.25">
      <c r="A45" s="20">
        <v>43</v>
      </c>
      <c r="B45" s="21"/>
      <c r="C45" s="21"/>
      <c r="D45" s="21"/>
      <c r="E45" s="21"/>
    </row>
    <row r="46" spans="1:5" x14ac:dyDescent="0.25">
      <c r="A46" s="20">
        <v>44</v>
      </c>
      <c r="B46" s="21"/>
      <c r="C46" s="21"/>
      <c r="D46" s="21"/>
      <c r="E46" s="21"/>
    </row>
    <row r="47" spans="1:5" x14ac:dyDescent="0.25">
      <c r="A47" s="20">
        <v>45</v>
      </c>
      <c r="B47" s="21"/>
      <c r="C47" s="21"/>
      <c r="D47" s="21"/>
      <c r="E47" s="21"/>
    </row>
    <row r="48" spans="1:5" ht="30" x14ac:dyDescent="0.25">
      <c r="A48" s="19" t="s">
        <v>43</v>
      </c>
      <c r="B48" s="19" t="s">
        <v>40</v>
      </c>
      <c r="C48" s="19"/>
      <c r="D48" s="19" t="s">
        <v>42</v>
      </c>
      <c r="E48" s="19"/>
    </row>
  </sheetData>
  <pageMargins left="0.7" right="0.7" top="0.75" bottom="0.75" header="0.3" footer="0.3"/>
  <pageSetup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645F8-565A-4D38-B569-3A2381722933}">
  <sheetPr>
    <tabColor theme="5" tint="0.79998168889431442"/>
  </sheetPr>
  <dimension ref="A1:G47"/>
  <sheetViews>
    <sheetView showGridLines="0" zoomScaleNormal="100" workbookViewId="0">
      <selection activeCell="C1" sqref="C1"/>
    </sheetView>
  </sheetViews>
  <sheetFormatPr defaultRowHeight="15" outlineLevelCol="1" x14ac:dyDescent="0.25"/>
  <cols>
    <col min="1" max="1" width="9.5703125" style="18" customWidth="1"/>
    <col min="2" max="2" width="5.42578125" style="18" bestFit="1" customWidth="1" outlineLevel="1"/>
    <col min="3" max="3" width="84.42578125" style="18" customWidth="1" outlineLevel="1"/>
    <col min="4" max="4" width="7.42578125" style="18" bestFit="1" customWidth="1"/>
    <col min="5" max="5" width="38.85546875" style="18" customWidth="1"/>
  </cols>
  <sheetData>
    <row r="1" spans="1:7" ht="21" x14ac:dyDescent="0.35">
      <c r="A1" s="36" t="s">
        <v>38</v>
      </c>
      <c r="B1" s="37"/>
      <c r="C1" s="6" t="str" cm="1">
        <f t="array" ref="C1">"You got right "&amp;(COUNTA(B3:B46)-SUM(--(LEN(C3:C46)&gt;2)))&amp;"/"&amp;COUNTA(B3:B46)&amp;" = "&amp; TEXT(IFERROR((COUNTA(B3:B46)-SUM(--(LEN(C3:C46)&gt;2)))/COUNTA(B3:B46),0),"0.00 %")</f>
        <v>You got right 24/44 = 54.55 %</v>
      </c>
      <c r="G1" s="38"/>
    </row>
    <row r="2" spans="1:7" ht="30" x14ac:dyDescent="0.25">
      <c r="A2" s="19" t="s">
        <v>39</v>
      </c>
      <c r="B2" s="19" t="s">
        <v>40</v>
      </c>
      <c r="C2" s="19" t="s">
        <v>41</v>
      </c>
      <c r="D2" s="19" t="s">
        <v>42</v>
      </c>
      <c r="E2" s="19" t="s">
        <v>41</v>
      </c>
    </row>
    <row r="3" spans="1:7" x14ac:dyDescent="0.25">
      <c r="A3" s="20">
        <v>1</v>
      </c>
      <c r="B3" s="21" t="s">
        <v>77</v>
      </c>
      <c r="C3" s="21"/>
      <c r="D3" s="21"/>
      <c r="E3" s="21"/>
    </row>
    <row r="4" spans="1:7" ht="45" x14ac:dyDescent="0.25">
      <c r="A4" s="20">
        <v>2</v>
      </c>
      <c r="B4" s="21" t="s">
        <v>78</v>
      </c>
      <c r="C4" s="21" t="s">
        <v>87</v>
      </c>
      <c r="D4" s="21"/>
      <c r="E4" s="21"/>
    </row>
    <row r="5" spans="1:7" x14ac:dyDescent="0.25">
      <c r="A5" s="20">
        <v>3</v>
      </c>
      <c r="B5" s="21" t="s">
        <v>78</v>
      </c>
      <c r="C5" s="21"/>
      <c r="D5" s="21"/>
      <c r="E5" s="21"/>
    </row>
    <row r="6" spans="1:7" x14ac:dyDescent="0.25">
      <c r="A6" s="20">
        <v>4</v>
      </c>
      <c r="B6" s="21" t="s">
        <v>79</v>
      </c>
      <c r="C6" s="21"/>
      <c r="D6" s="21"/>
      <c r="E6" s="21"/>
    </row>
    <row r="7" spans="1:7" x14ac:dyDescent="0.25">
      <c r="A7" s="20">
        <v>5</v>
      </c>
      <c r="B7" s="21" t="s">
        <v>77</v>
      </c>
      <c r="C7" s="21"/>
      <c r="D7" s="21"/>
      <c r="E7" s="21"/>
    </row>
    <row r="8" spans="1:7" x14ac:dyDescent="0.25">
      <c r="A8" s="20">
        <v>6</v>
      </c>
      <c r="B8" s="21" t="s">
        <v>80</v>
      </c>
      <c r="C8" s="21"/>
      <c r="D8" s="21"/>
      <c r="E8" s="21"/>
    </row>
    <row r="9" spans="1:7" ht="30" x14ac:dyDescent="0.25">
      <c r="A9" s="20">
        <v>7</v>
      </c>
      <c r="B9" s="21" t="s">
        <v>79</v>
      </c>
      <c r="C9" s="21" t="s">
        <v>81</v>
      </c>
      <c r="D9" s="21"/>
      <c r="E9" s="21"/>
    </row>
    <row r="10" spans="1:7" ht="30" x14ac:dyDescent="0.25">
      <c r="A10" s="20">
        <v>8</v>
      </c>
      <c r="B10" s="21" t="s">
        <v>80</v>
      </c>
      <c r="C10" s="21" t="s">
        <v>82</v>
      </c>
      <c r="D10" s="21"/>
      <c r="E10" s="21"/>
    </row>
    <row r="11" spans="1:7" x14ac:dyDescent="0.25">
      <c r="A11" s="20">
        <v>9</v>
      </c>
      <c r="B11" s="21" t="s">
        <v>80</v>
      </c>
      <c r="C11" s="21"/>
      <c r="D11" s="21"/>
      <c r="E11" s="21"/>
    </row>
    <row r="12" spans="1:7" ht="30" x14ac:dyDescent="0.25">
      <c r="A12" s="20">
        <v>10</v>
      </c>
      <c r="B12" s="21" t="s">
        <v>78</v>
      </c>
      <c r="C12" s="21" t="s">
        <v>83</v>
      </c>
      <c r="D12" s="21"/>
      <c r="E12" s="21"/>
    </row>
    <row r="13" spans="1:7" x14ac:dyDescent="0.25">
      <c r="A13" s="20">
        <v>11</v>
      </c>
      <c r="B13" s="21" t="s">
        <v>77</v>
      </c>
      <c r="C13" s="21"/>
      <c r="D13" s="21"/>
      <c r="E13" s="21"/>
    </row>
    <row r="14" spans="1:7" x14ac:dyDescent="0.25">
      <c r="A14" s="20">
        <v>12</v>
      </c>
      <c r="B14" s="21" t="s">
        <v>79</v>
      </c>
      <c r="C14" s="21"/>
      <c r="D14" s="21"/>
      <c r="E14" s="21"/>
    </row>
    <row r="15" spans="1:7" ht="30" x14ac:dyDescent="0.25">
      <c r="A15" s="20">
        <v>13</v>
      </c>
      <c r="B15" s="21" t="s">
        <v>78</v>
      </c>
      <c r="C15" s="21" t="s">
        <v>84</v>
      </c>
      <c r="D15" s="21"/>
      <c r="E15" s="21"/>
    </row>
    <row r="16" spans="1:7" x14ac:dyDescent="0.25">
      <c r="A16" s="20">
        <v>14</v>
      </c>
      <c r="B16" s="21" t="s">
        <v>78</v>
      </c>
      <c r="C16" s="21"/>
      <c r="D16" s="21"/>
      <c r="E16" s="21"/>
    </row>
    <row r="17" spans="1:5" ht="60" x14ac:dyDescent="0.25">
      <c r="A17" s="20">
        <v>15</v>
      </c>
      <c r="B17" s="21" t="s">
        <v>79</v>
      </c>
      <c r="C17" s="21" t="s">
        <v>85</v>
      </c>
      <c r="D17" s="21"/>
      <c r="E17" s="21"/>
    </row>
    <row r="18" spans="1:5" x14ac:dyDescent="0.25">
      <c r="A18" s="20">
        <v>16</v>
      </c>
      <c r="B18" s="21" t="s">
        <v>77</v>
      </c>
      <c r="C18" s="21"/>
      <c r="D18" s="21"/>
      <c r="E18" s="21"/>
    </row>
    <row r="19" spans="1:5" ht="30" x14ac:dyDescent="0.25">
      <c r="A19" s="20">
        <v>17</v>
      </c>
      <c r="B19" s="21" t="s">
        <v>79</v>
      </c>
      <c r="C19" s="21" t="s">
        <v>86</v>
      </c>
      <c r="D19" s="21"/>
      <c r="E19" s="21"/>
    </row>
    <row r="20" spans="1:5" ht="45" x14ac:dyDescent="0.25">
      <c r="A20" s="20">
        <v>18</v>
      </c>
      <c r="B20" s="21" t="s">
        <v>79</v>
      </c>
      <c r="C20" s="21" t="s">
        <v>88</v>
      </c>
      <c r="D20" s="21"/>
      <c r="E20" s="21"/>
    </row>
    <row r="21" spans="1:5" ht="60" x14ac:dyDescent="0.25">
      <c r="A21" s="20">
        <v>19</v>
      </c>
      <c r="B21" s="21" t="s">
        <v>78</v>
      </c>
      <c r="C21" s="21" t="s">
        <v>89</v>
      </c>
      <c r="D21" s="21"/>
      <c r="E21" s="21"/>
    </row>
    <row r="22" spans="1:5" x14ac:dyDescent="0.25">
      <c r="A22" s="20">
        <v>20</v>
      </c>
      <c r="B22" s="21" t="s">
        <v>80</v>
      </c>
      <c r="C22" s="21"/>
      <c r="D22" s="21"/>
      <c r="E22" s="21"/>
    </row>
    <row r="23" spans="1:5" x14ac:dyDescent="0.25">
      <c r="A23" s="20">
        <v>21</v>
      </c>
      <c r="B23" s="21" t="s">
        <v>78</v>
      </c>
      <c r="C23" s="21"/>
      <c r="D23" s="21"/>
      <c r="E23" s="21"/>
    </row>
    <row r="24" spans="1:5" x14ac:dyDescent="0.25">
      <c r="A24" s="20">
        <v>22</v>
      </c>
      <c r="B24" s="21" t="s">
        <v>79</v>
      </c>
      <c r="C24" s="21"/>
      <c r="D24" s="21"/>
      <c r="E24" s="21"/>
    </row>
    <row r="25" spans="1:5" x14ac:dyDescent="0.25">
      <c r="A25" s="20">
        <v>23</v>
      </c>
      <c r="B25" s="21" t="s">
        <v>78</v>
      </c>
      <c r="C25" s="21"/>
      <c r="D25" s="21"/>
      <c r="E25" s="21"/>
    </row>
    <row r="26" spans="1:5" x14ac:dyDescent="0.25">
      <c r="A26" s="20">
        <v>24</v>
      </c>
      <c r="B26" s="21" t="s">
        <v>79</v>
      </c>
      <c r="C26" s="21"/>
      <c r="D26" s="21"/>
      <c r="E26" s="21"/>
    </row>
    <row r="27" spans="1:5" ht="45" x14ac:dyDescent="0.25">
      <c r="A27" s="20">
        <v>25</v>
      </c>
      <c r="B27" s="21" t="s">
        <v>80</v>
      </c>
      <c r="C27" s="21" t="s">
        <v>90</v>
      </c>
      <c r="D27" s="21"/>
      <c r="E27" s="21"/>
    </row>
    <row r="28" spans="1:5" x14ac:dyDescent="0.25">
      <c r="A28" s="20">
        <v>26</v>
      </c>
      <c r="B28" s="21" t="s">
        <v>77</v>
      </c>
      <c r="C28" s="21"/>
      <c r="D28" s="21"/>
      <c r="E28" s="21"/>
    </row>
    <row r="29" spans="1:5" ht="30" x14ac:dyDescent="0.25">
      <c r="A29" s="20">
        <v>27</v>
      </c>
      <c r="B29" s="21" t="s">
        <v>79</v>
      </c>
      <c r="C29" s="21" t="s">
        <v>91</v>
      </c>
      <c r="D29" s="21"/>
      <c r="E29" s="21"/>
    </row>
    <row r="30" spans="1:5" x14ac:dyDescent="0.25">
      <c r="A30" s="20">
        <v>28</v>
      </c>
      <c r="B30" s="21" t="s">
        <v>80</v>
      </c>
      <c r="C30" s="21"/>
      <c r="D30" s="21"/>
      <c r="E30" s="21"/>
    </row>
    <row r="31" spans="1:5" ht="30" x14ac:dyDescent="0.25">
      <c r="A31" s="20">
        <v>29</v>
      </c>
      <c r="B31" s="21" t="s">
        <v>80</v>
      </c>
      <c r="C31" s="21" t="s">
        <v>92</v>
      </c>
      <c r="D31" s="21"/>
      <c r="E31" s="21"/>
    </row>
    <row r="32" spans="1:5" x14ac:dyDescent="0.25">
      <c r="A32" s="20">
        <v>30</v>
      </c>
      <c r="B32" s="21" t="s">
        <v>80</v>
      </c>
      <c r="C32" s="21"/>
      <c r="D32" s="21"/>
      <c r="E32" s="21"/>
    </row>
    <row r="33" spans="1:5" x14ac:dyDescent="0.25">
      <c r="A33" s="20">
        <v>31</v>
      </c>
      <c r="B33" s="21" t="s">
        <v>80</v>
      </c>
      <c r="C33" s="21"/>
      <c r="D33" s="21"/>
      <c r="E33" s="21"/>
    </row>
    <row r="34" spans="1:5" x14ac:dyDescent="0.25">
      <c r="A34" s="20">
        <v>32</v>
      </c>
      <c r="B34" s="21" t="s">
        <v>79</v>
      </c>
      <c r="C34" s="21"/>
      <c r="D34" s="21"/>
      <c r="E34" s="21"/>
    </row>
    <row r="35" spans="1:5" x14ac:dyDescent="0.25">
      <c r="A35" s="20">
        <v>33</v>
      </c>
      <c r="B35" s="21" t="s">
        <v>79</v>
      </c>
      <c r="C35" s="21"/>
      <c r="D35" s="21"/>
      <c r="E35" s="21"/>
    </row>
    <row r="36" spans="1:5" ht="45" x14ac:dyDescent="0.25">
      <c r="A36" s="20">
        <v>34</v>
      </c>
      <c r="B36" s="21" t="s">
        <v>79</v>
      </c>
      <c r="C36" s="21" t="s">
        <v>93</v>
      </c>
      <c r="D36" s="21"/>
      <c r="E36" s="21"/>
    </row>
    <row r="37" spans="1:5" ht="75" x14ac:dyDescent="0.25">
      <c r="A37" s="20">
        <v>35</v>
      </c>
      <c r="B37" s="21" t="s">
        <v>77</v>
      </c>
      <c r="C37" s="21" t="s">
        <v>94</v>
      </c>
      <c r="D37" s="21"/>
      <c r="E37" s="21"/>
    </row>
    <row r="38" spans="1:5" x14ac:dyDescent="0.25">
      <c r="A38" s="20">
        <v>36</v>
      </c>
      <c r="B38" s="21" t="s">
        <v>77</v>
      </c>
      <c r="C38" s="21"/>
      <c r="D38" s="21"/>
      <c r="E38" s="21"/>
    </row>
    <row r="39" spans="1:5" x14ac:dyDescent="0.25">
      <c r="A39" s="20">
        <v>37</v>
      </c>
      <c r="B39" s="21" t="s">
        <v>78</v>
      </c>
      <c r="C39" s="21" t="s">
        <v>95</v>
      </c>
      <c r="D39" s="21"/>
      <c r="E39" s="21"/>
    </row>
    <row r="40" spans="1:5" ht="60" x14ac:dyDescent="0.25">
      <c r="A40" s="20">
        <v>38</v>
      </c>
      <c r="B40" s="21" t="s">
        <v>78</v>
      </c>
      <c r="C40" s="21" t="s">
        <v>96</v>
      </c>
      <c r="D40" s="21"/>
      <c r="E40" s="21"/>
    </row>
    <row r="41" spans="1:5" x14ac:dyDescent="0.25">
      <c r="A41" s="20">
        <v>39</v>
      </c>
      <c r="B41" s="21" t="s">
        <v>78</v>
      </c>
      <c r="C41" s="21"/>
      <c r="D41" s="21"/>
      <c r="E41" s="21"/>
    </row>
    <row r="42" spans="1:5" ht="90" x14ac:dyDescent="0.25">
      <c r="A42" s="20">
        <v>40</v>
      </c>
      <c r="B42" s="21" t="s">
        <v>79</v>
      </c>
      <c r="C42" s="21" t="s">
        <v>97</v>
      </c>
      <c r="D42" s="21"/>
      <c r="E42" s="21"/>
    </row>
    <row r="43" spans="1:5" x14ac:dyDescent="0.25">
      <c r="A43" s="20">
        <v>41</v>
      </c>
      <c r="B43" s="21" t="s">
        <v>77</v>
      </c>
      <c r="C43" s="21"/>
      <c r="D43" s="21"/>
      <c r="E43" s="21"/>
    </row>
    <row r="44" spans="1:5" ht="45" x14ac:dyDescent="0.25">
      <c r="A44" s="20">
        <v>42</v>
      </c>
      <c r="B44" s="21" t="s">
        <v>80</v>
      </c>
      <c r="C44" s="21" t="s">
        <v>98</v>
      </c>
      <c r="D44" s="21"/>
      <c r="E44" s="21"/>
    </row>
    <row r="45" spans="1:5" ht="30" x14ac:dyDescent="0.25">
      <c r="A45" s="20">
        <v>43</v>
      </c>
      <c r="B45" s="21" t="s">
        <v>78</v>
      </c>
      <c r="C45" s="21" t="s">
        <v>99</v>
      </c>
      <c r="D45" s="21"/>
      <c r="E45" s="21"/>
    </row>
    <row r="46" spans="1:5" ht="30" x14ac:dyDescent="0.25">
      <c r="A46" s="20">
        <v>44</v>
      </c>
      <c r="B46" s="21" t="s">
        <v>80</v>
      </c>
      <c r="C46" s="21" t="s">
        <v>100</v>
      </c>
      <c r="D46" s="21"/>
      <c r="E46" s="21"/>
    </row>
    <row r="47" spans="1:5" ht="30" x14ac:dyDescent="0.25">
      <c r="A47" s="19" t="s">
        <v>43</v>
      </c>
      <c r="B47" s="19" t="s">
        <v>40</v>
      </c>
      <c r="C47" s="19"/>
      <c r="D47" s="19" t="s">
        <v>42</v>
      </c>
      <c r="E47" s="19"/>
    </row>
  </sheetData>
  <pageMargins left="0.7" right="0.7" top="0.75" bottom="0.75" header="0.3" footer="0.3"/>
  <pageSetup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Literature Log</vt:lpstr>
      <vt:lpstr>Notes</vt:lpstr>
      <vt:lpstr>ScSh_Ch (0)</vt:lpstr>
      <vt:lpstr>ScSh_Intro</vt:lpstr>
      <vt:lpstr>PPH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Babis</dc:creator>
  <cp:keywords/>
  <dc:description/>
  <cp:lastModifiedBy>Charalampos Dimitrakopoulos</cp:lastModifiedBy>
  <cp:revision/>
  <dcterms:created xsi:type="dcterms:W3CDTF">2017-12-02T19:33:51Z</dcterms:created>
  <dcterms:modified xsi:type="dcterms:W3CDTF">2024-05-19T19:13:16Z</dcterms:modified>
  <cp:category/>
  <cp:contentStatus/>
</cp:coreProperties>
</file>